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cibc.sharepoint.com/sites/EnterpriseESG/Shared Documents/3_Disclosure &amp; Impact Measurement/Sustainability Report/2023 Sustainability Report/Content/ESG Data Tables/"/>
    </mc:Choice>
  </mc:AlternateContent>
  <xr:revisionPtr revIDLastSave="6813" documentId="8_{AF608F10-B66B-4B7E-B9E2-F9D3E3091A21}" xr6:coauthVersionLast="47" xr6:coauthVersionMax="47" xr10:uidLastSave="{5E724604-C3AA-489D-8188-BEEB6954F954}"/>
  <bookViews>
    <workbookView xWindow="28680" yWindow="-120" windowWidth="29040" windowHeight="15840" xr2:uid="{00000000-000D-0000-FFFF-FFFF00000000}"/>
  </bookViews>
  <sheets>
    <sheet name="Intro" sheetId="10" r:id="rId1"/>
    <sheet name="General" sheetId="15" r:id="rId2"/>
    <sheet name="Governance" sheetId="12" r:id="rId3"/>
    <sheet name="Social" sheetId="11" r:id="rId4"/>
    <sheet name="Environment" sheetId="9" r:id="rId5"/>
    <sheet name="Sustainable products &amp; solution" sheetId="14" r:id="rId6"/>
    <sheet name="Reference material" sheetId="13" state="hidden" r:id="rId7"/>
    <sheet name="Financed Emissions" sheetId="18" r:id="rId8"/>
    <sheet name="Complaints" sheetId="17" r:id="rId9"/>
  </sheets>
  <externalReferences>
    <externalReference r:id="rId10"/>
  </externalReferences>
  <definedNames>
    <definedName name="_xlnm.Print_Area" localSheetId="4">Environment!$A$1:$K$143</definedName>
    <definedName name="_xlnm.Print_Area" localSheetId="5">'Sustainable products &amp; solution'!$A$1:$AY$3</definedName>
    <definedName name="SteamLbstoGJ">[1]Conversion_Factors!$D$11</definedName>
  </definedNames>
  <calcPr calcId="191028"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12" l="1"/>
  <c r="G55" i="12"/>
  <c r="F55" i="12"/>
  <c r="E55" i="12"/>
  <c r="D55" i="12"/>
  <c r="C38" i="15"/>
  <c r="D16" i="15"/>
  <c r="C16" i="15"/>
  <c r="C7" i="15"/>
  <c r="C46" i="15"/>
  <c r="F16" i="15"/>
  <c r="E16" i="15"/>
  <c r="E11" i="15"/>
  <c r="D11" i="15"/>
  <c r="E30" i="12"/>
  <c r="D30" i="12"/>
  <c r="D49" i="9" l="1"/>
  <c r="D55" i="9"/>
  <c r="D54" i="17" l="1"/>
  <c r="D40" i="17"/>
  <c r="C15" i="15"/>
  <c r="C11" i="15"/>
  <c r="F79" i="9"/>
  <c r="E79" i="9"/>
  <c r="C31" i="15"/>
  <c r="C30" i="15"/>
  <c r="C26" i="15"/>
  <c r="D56" i="9"/>
  <c r="D57" i="9"/>
  <c r="D63" i="9"/>
  <c r="D50" i="9"/>
  <c r="D51" i="9"/>
  <c r="D93" i="9"/>
  <c r="D88" i="9"/>
  <c r="D89" i="9"/>
  <c r="D91" i="9"/>
  <c r="D90" i="9"/>
  <c r="D41" i="9"/>
  <c r="D36" i="9"/>
  <c r="D23" i="9"/>
  <c r="D19" i="9"/>
  <c r="D87" i="9"/>
  <c r="D86" i="9"/>
  <c r="D42" i="9" l="1"/>
  <c r="D58" i="9"/>
  <c r="D52" i="9"/>
  <c r="E54" i="17"/>
  <c r="E40" i="17"/>
  <c r="E26" i="15" l="1"/>
  <c r="D26" i="15"/>
  <c r="E63" i="9" l="1"/>
  <c r="F15" i="15" l="1"/>
  <c r="E15" i="15"/>
  <c r="D15" i="15"/>
  <c r="F7" i="15"/>
  <c r="E7" i="15"/>
  <c r="D7" i="15"/>
  <c r="F38" i="15"/>
  <c r="E38" i="15"/>
  <c r="D38" i="15"/>
  <c r="E78" i="9" l="1"/>
  <c r="E111" i="9" l="1"/>
  <c r="E89" i="9" l="1"/>
  <c r="E88" i="9"/>
  <c r="E87" i="9"/>
  <c r="E86" i="9"/>
  <c r="E90" i="9"/>
  <c r="E91" i="9"/>
  <c r="E51" i="9" l="1"/>
  <c r="E50" i="9"/>
  <c r="E49" i="9"/>
  <c r="E55" i="9"/>
  <c r="E56" i="9"/>
  <c r="E58" i="9" l="1"/>
  <c r="E52" i="9"/>
  <c r="E41" i="9" l="1"/>
  <c r="E36" i="9"/>
  <c r="E23" i="9"/>
  <c r="E19" i="9"/>
  <c r="K121" i="11"/>
  <c r="J121" i="11"/>
  <c r="I121" i="11"/>
  <c r="E42" i="9" l="1"/>
  <c r="F30" i="12"/>
  <c r="G62" i="9" l="1"/>
  <c r="G63" i="9" s="1"/>
  <c r="F19" i="9" l="1"/>
  <c r="I19" i="9"/>
  <c r="I23" i="9"/>
  <c r="G23" i="9" l="1"/>
  <c r="G19" i="9"/>
  <c r="H42" i="9" l="1"/>
  <c r="I42" i="9"/>
  <c r="F63" i="9" l="1"/>
  <c r="G40" i="9" l="1"/>
  <c r="G41" i="9" s="1"/>
  <c r="G42" i="9" s="1"/>
  <c r="H12" i="9" l="1"/>
  <c r="G12" i="9"/>
  <c r="F12" i="9"/>
  <c r="G9" i="9" l="1"/>
  <c r="H9" i="9" l="1"/>
  <c r="I9" i="9" l="1"/>
  <c r="E11" i="9" l="1"/>
  <c r="E12" i="9" s="1"/>
  <c r="G10" i="9"/>
  <c r="H10" i="9"/>
  <c r="H11" i="9"/>
  <c r="G11" i="9"/>
  <c r="F111" i="9" l="1"/>
  <c r="F50" i="9" l="1"/>
  <c r="F52" i="9" s="1"/>
  <c r="F40" i="9" l="1"/>
  <c r="F41" i="9" s="1"/>
  <c r="B5" i="13" l="1"/>
  <c r="F35" i="9"/>
  <c r="F36" i="9" s="1"/>
  <c r="F42" i="9" s="1"/>
  <c r="F88" i="9"/>
  <c r="F86" i="9"/>
  <c r="F93" i="9" l="1"/>
  <c r="F56" i="9" l="1"/>
  <c r="F58" i="9" s="1"/>
  <c r="F11" i="9" l="1"/>
  <c r="F10" i="9"/>
  <c r="I10" i="9" s="1"/>
  <c r="K30" i="12"/>
  <c r="J30" i="12"/>
  <c r="I30" i="12"/>
  <c r="H30" i="12"/>
  <c r="G30" i="12"/>
</calcChain>
</file>

<file path=xl/sharedStrings.xml><?xml version="1.0" encoding="utf-8"?>
<sst xmlns="http://schemas.openxmlformats.org/spreadsheetml/2006/main" count="2484" uniqueCount="783">
  <si>
    <t xml:space="preserve">At CIBC, we imagine a better world; more equitable, more inclusive, and more sustainable. Where everyone's ambitions can be made real. Our ESG strategy builds on our history of ESG leadership to advance the changes needed to address pressing societal challenges. </t>
  </si>
  <si>
    <t>Notes</t>
  </si>
  <si>
    <t xml:space="preserve">The ESG Data Tables have been updated as of March 12, 2024.   </t>
  </si>
  <si>
    <r>
      <t>General</t>
    </r>
    <r>
      <rPr>
        <b/>
        <vertAlign val="superscript"/>
        <sz val="26"/>
        <color rgb="FF000000"/>
        <rFont val="Arial"/>
        <family val="2"/>
      </rPr>
      <t xml:space="preserve">(1) 
</t>
    </r>
    <r>
      <rPr>
        <vertAlign val="superscript"/>
        <sz val="9"/>
        <color rgb="FF000000"/>
        <rFont val="Arial"/>
        <family val="2"/>
      </rPr>
      <t>(1)</t>
    </r>
    <r>
      <rPr>
        <sz val="9"/>
        <color rgb="FF000000"/>
        <rFont val="Arial"/>
        <family val="2"/>
      </rPr>
      <t xml:space="preserve"> All metrics in the ESG Data Tables exclude CIBC Mellon. CIBC is a 50/50 joint venture partner with The Bank of New York Mellon in two joint ventures: CIBC Mellon Trust Company and CIBC Mellon Global Securities Services Company Inc. (collectively referred to as CIBC Mellon).  </t>
    </r>
  </si>
  <si>
    <t xml:space="preserve">Units </t>
  </si>
  <si>
    <t>Team members</t>
  </si>
  <si>
    <r>
      <t>Regular employees</t>
    </r>
    <r>
      <rPr>
        <b/>
        <vertAlign val="superscript"/>
        <sz val="10"/>
        <color rgb="FF000000"/>
        <rFont val="Arial"/>
        <family val="2"/>
      </rPr>
      <t xml:space="preserve">(1) </t>
    </r>
  </si>
  <si>
    <t xml:space="preserve">      Canada</t>
  </si>
  <si>
    <t>N/A</t>
  </si>
  <si>
    <t xml:space="preserve">      US + International</t>
  </si>
  <si>
    <r>
      <t xml:space="preserve">      Total global regular employees</t>
    </r>
    <r>
      <rPr>
        <b/>
        <vertAlign val="superscript"/>
        <sz val="10"/>
        <color theme="1"/>
        <rFont val="Arial"/>
        <family val="2"/>
      </rPr>
      <t>(2)</t>
    </r>
  </si>
  <si>
    <r>
      <t>Temporary employees</t>
    </r>
    <r>
      <rPr>
        <b/>
        <vertAlign val="superscript"/>
        <sz val="10"/>
        <color rgb="FF000000"/>
        <rFont val="Arial"/>
        <family val="2"/>
      </rPr>
      <t>(3)</t>
    </r>
  </si>
  <si>
    <r>
      <t xml:space="preserve">      Total global temporary employees</t>
    </r>
    <r>
      <rPr>
        <b/>
        <vertAlign val="superscript"/>
        <sz val="10"/>
        <color theme="1"/>
        <rFont val="Arial"/>
        <family val="2"/>
      </rPr>
      <t>(2)</t>
    </r>
  </si>
  <si>
    <r>
      <t>Contingent workers</t>
    </r>
    <r>
      <rPr>
        <b/>
        <vertAlign val="superscript"/>
        <sz val="10"/>
        <color rgb="FF000000"/>
        <rFont val="Arial"/>
        <family val="2"/>
      </rPr>
      <t>(4)</t>
    </r>
  </si>
  <si>
    <r>
      <t xml:space="preserve">      Total global contingent workers</t>
    </r>
    <r>
      <rPr>
        <b/>
        <vertAlign val="superscript"/>
        <sz val="10"/>
        <color theme="1"/>
        <rFont val="Arial"/>
        <family val="2"/>
      </rPr>
      <t xml:space="preserve">(2) </t>
    </r>
  </si>
  <si>
    <r>
      <t>Total global team members</t>
    </r>
    <r>
      <rPr>
        <b/>
        <vertAlign val="superscript"/>
        <sz val="10"/>
        <color theme="1"/>
        <rFont val="Arial"/>
        <family val="2"/>
      </rPr>
      <t>(2)</t>
    </r>
    <r>
      <rPr>
        <b/>
        <sz val="10"/>
        <color theme="1"/>
        <rFont val="Arial"/>
        <family val="2"/>
      </rPr>
      <t xml:space="preserve"> </t>
    </r>
  </si>
  <si>
    <r>
      <rPr>
        <vertAlign val="superscript"/>
        <sz val="10"/>
        <color theme="1"/>
        <rFont val="Arial"/>
        <family val="2"/>
      </rPr>
      <t>(1)</t>
    </r>
    <r>
      <rPr>
        <sz val="10"/>
        <color theme="1"/>
        <rFont val="Arial"/>
        <family val="2"/>
      </rPr>
      <t xml:space="preserve"> Regular employees refers to our regular (full-time and part-time) employees, who are working or on paid leaves, as at October 31. Excludes temporary employees, retirees, employees on unpaid leaves, contingent workers and CIBC FirstCaribbean.
</t>
    </r>
    <r>
      <rPr>
        <vertAlign val="superscript"/>
        <sz val="10"/>
        <color theme="1"/>
        <rFont val="Arial"/>
        <family val="2"/>
      </rPr>
      <t xml:space="preserve">(2) </t>
    </r>
    <r>
      <rPr>
        <sz val="10"/>
        <color theme="1"/>
        <rFont val="Arial"/>
        <family val="2"/>
      </rPr>
      <t xml:space="preserve">Global refers to Canada, US and International, excluding CIBC FirstCaribbean.
</t>
    </r>
    <r>
      <rPr>
        <vertAlign val="superscript"/>
        <sz val="10"/>
        <color theme="1"/>
        <rFont val="Arial"/>
        <family val="2"/>
      </rPr>
      <t>(3)</t>
    </r>
    <r>
      <rPr>
        <sz val="10"/>
        <color theme="1"/>
        <rFont val="Arial"/>
        <family val="2"/>
      </rPr>
      <t xml:space="preserve"> Temporary employees refers to our temporary (full-time and part-time) employees, who are working or on paid leaves, as at October 31. Includes employees on a fixed term with a status of 'Temporary' and who are paid through CIBC payroll. Excludes regular employees, retirees, employees on unpaid leaves, contingent workers and CIBC FirstCaribbean. 
</t>
    </r>
    <r>
      <rPr>
        <vertAlign val="superscript"/>
        <sz val="10"/>
        <color theme="1"/>
        <rFont val="Arial"/>
        <family val="2"/>
      </rPr>
      <t>(4)</t>
    </r>
    <r>
      <rPr>
        <sz val="10"/>
        <color theme="1"/>
        <rFont val="Arial"/>
        <family val="2"/>
      </rPr>
      <t xml:space="preserve"> Contingent workers include staff augmentation workers who are managed by CIBC’s Human Resources through a formal Contingent Worker Program and provide services to CIBC on an as-needed basis through an approved vendor, as at October 31. Excludes CIBC FirstCaribbean, regular and temporary employees, and retirees.
</t>
    </r>
  </si>
  <si>
    <t xml:space="preserve">Employment type </t>
  </si>
  <si>
    <t>Canada</t>
  </si>
  <si>
    <t xml:space="preserve">      Full-time </t>
  </si>
  <si>
    <t xml:space="preserve">      Part-time </t>
  </si>
  <si>
    <t>US + International</t>
  </si>
  <si>
    <r>
      <t>Total regular employees</t>
    </r>
    <r>
      <rPr>
        <b/>
        <vertAlign val="superscript"/>
        <sz val="10"/>
        <color theme="1"/>
        <rFont val="Arial"/>
        <family val="2"/>
      </rPr>
      <t>(1)</t>
    </r>
  </si>
  <si>
    <r>
      <rPr>
        <vertAlign val="superscript"/>
        <sz val="10"/>
        <color theme="1"/>
        <rFont val="Arial"/>
        <family val="2"/>
      </rPr>
      <t>(1)</t>
    </r>
    <r>
      <rPr>
        <sz val="10"/>
        <color theme="1"/>
        <rFont val="Arial"/>
        <family val="2"/>
      </rPr>
      <t xml:space="preserve"> Regular employees refers to our regular (full-time and part-time) employees, who are working or on paid leaves, as at October 31. Excludes temporary employees, retirees, employees on unpaid leaves, contingent workers, and CIBC FirstCaribbean.</t>
    </r>
  </si>
  <si>
    <r>
      <t>Gender</t>
    </r>
    <r>
      <rPr>
        <b/>
        <vertAlign val="superscript"/>
        <sz val="12"/>
        <color rgb="FFC00000"/>
        <rFont val="Arial"/>
        <family val="2"/>
      </rPr>
      <t>(1)(2)(3)</t>
    </r>
  </si>
  <si>
    <t>Women</t>
  </si>
  <si>
    <t>Men</t>
  </si>
  <si>
    <r>
      <rPr>
        <vertAlign val="superscript"/>
        <sz val="10"/>
        <rFont val="Arial"/>
        <family val="2"/>
      </rPr>
      <t>(1)</t>
    </r>
    <r>
      <rPr>
        <sz val="10"/>
        <rFont val="Arial"/>
        <family val="2"/>
      </rPr>
      <t xml:space="preserve"> The total of women and men does not equal CIBC's 2023 total global regular employees as our total global regular employees includes men, women, employees who identify as non-binary, and employees that have not self-identified. 
</t>
    </r>
    <r>
      <rPr>
        <vertAlign val="superscript"/>
        <sz val="10"/>
        <rFont val="Arial"/>
        <family val="2"/>
      </rPr>
      <t>(2)</t>
    </r>
    <r>
      <rPr>
        <sz val="10"/>
        <rFont val="Arial"/>
        <family val="2"/>
      </rPr>
      <t xml:space="preserve"> Regular employees refers to our regular (full-time and part-time) employees, who are working or on paid leaves, as at October 31. Excludes temporary employees, retirees, employees on unpaid leaves, contingent workers and CIBC FirstCaribbean.
</t>
    </r>
    <r>
      <rPr>
        <vertAlign val="superscript"/>
        <sz val="10"/>
        <rFont val="Arial"/>
        <family val="2"/>
      </rPr>
      <t>(3)</t>
    </r>
    <r>
      <rPr>
        <sz val="10"/>
        <rFont val="Arial"/>
        <family val="2"/>
      </rPr>
      <t xml:space="preserve"> All data is based on self-identification voluntarily disclosed by employees as at October 31.</t>
    </r>
  </si>
  <si>
    <t>Age</t>
  </si>
  <si>
    <t>&lt; 30 years old</t>
  </si>
  <si>
    <t>30 – 50 years old</t>
  </si>
  <si>
    <t>&gt;50 years old</t>
  </si>
  <si>
    <r>
      <t>Total regular employees</t>
    </r>
    <r>
      <rPr>
        <b/>
        <vertAlign val="superscript"/>
        <sz val="10"/>
        <color theme="1"/>
        <rFont val="Arial"/>
        <family val="2"/>
      </rPr>
      <t>(1)(2)</t>
    </r>
  </si>
  <si>
    <r>
      <rPr>
        <vertAlign val="superscript"/>
        <sz val="10"/>
        <color theme="1"/>
        <rFont val="Arial"/>
        <family val="2"/>
      </rPr>
      <t>(1)</t>
    </r>
    <r>
      <rPr>
        <sz val="10"/>
        <color theme="1"/>
        <rFont val="Arial"/>
        <family val="2"/>
      </rPr>
      <t xml:space="preserve"> Regular employees refers to our regular (full-time and part-time) employees, who are working or on paid leaves, as at October 31. Excludes temporary employees, retirees, employees on unpaid leaves, contingent workers and CIBC FirstCaribbean.
</t>
    </r>
    <r>
      <rPr>
        <vertAlign val="superscript"/>
        <sz val="10"/>
        <color theme="1"/>
        <rFont val="Arial"/>
        <family val="2"/>
      </rPr>
      <t>(2)</t>
    </r>
    <r>
      <rPr>
        <sz val="10"/>
        <color theme="1"/>
        <rFont val="Arial"/>
        <family val="2"/>
      </rPr>
      <t xml:space="preserve"> Age segmentation is defined based on date of birth in Workday (a human capital management system) as at October 31.</t>
    </r>
  </si>
  <si>
    <t>CIBC FirstCaribbean</t>
  </si>
  <si>
    <t xml:space="preserve">CIBC FirstCaribbean - Team members </t>
  </si>
  <si>
    <r>
      <t>Regular employees</t>
    </r>
    <r>
      <rPr>
        <b/>
        <vertAlign val="superscript"/>
        <sz val="10"/>
        <color rgb="FF000000"/>
        <rFont val="Arial"/>
        <family val="2"/>
      </rPr>
      <t>(1)</t>
    </r>
    <r>
      <rPr>
        <b/>
        <sz val="10"/>
        <color rgb="FF000000"/>
        <rFont val="Arial"/>
        <family val="2"/>
      </rPr>
      <t xml:space="preserve"> </t>
    </r>
  </si>
  <si>
    <r>
      <t>Temporary employees</t>
    </r>
    <r>
      <rPr>
        <b/>
        <vertAlign val="superscript"/>
        <sz val="10"/>
        <color rgb="FF000000"/>
        <rFont val="Arial"/>
        <family val="2"/>
      </rPr>
      <t>(2)</t>
    </r>
  </si>
  <si>
    <r>
      <t>Contingent workers</t>
    </r>
    <r>
      <rPr>
        <b/>
        <vertAlign val="superscript"/>
        <sz val="10"/>
        <color rgb="FF000000"/>
        <rFont val="Arial"/>
        <family val="2"/>
      </rPr>
      <t>(3)</t>
    </r>
  </si>
  <si>
    <t xml:space="preserve">Total CIBC FirstCaribbean team members </t>
  </si>
  <si>
    <r>
      <rPr>
        <vertAlign val="superscript"/>
        <sz val="10"/>
        <color rgb="FF000000"/>
        <rFont val="Arial"/>
        <family val="2"/>
      </rPr>
      <t>(1)</t>
    </r>
    <r>
      <rPr>
        <sz val="10"/>
        <color rgb="FF000000"/>
        <rFont val="Arial"/>
        <family val="2"/>
      </rPr>
      <t xml:space="preserve"> CIBC FirstCaribbean's total regular employees refers to regular (full-time) employees, who are working or on paid leaves, as at October 31 and excludes temporary employees, retirees, employees on unpaid leaves, and contingent workers.
</t>
    </r>
    <r>
      <rPr>
        <vertAlign val="superscript"/>
        <sz val="10"/>
        <color rgb="FF000000"/>
        <rFont val="Arial"/>
        <family val="2"/>
      </rPr>
      <t>(2)</t>
    </r>
    <r>
      <rPr>
        <sz val="10"/>
        <color rgb="FF000000"/>
        <rFont val="Arial"/>
        <family val="2"/>
      </rPr>
      <t xml:space="preserve"> Te</t>
    </r>
    <r>
      <rPr>
        <sz val="10"/>
        <rFont val="Arial"/>
        <family val="2"/>
      </rPr>
      <t xml:space="preserve">mporary employees refers to our temporary (full-time) employees, who are working or on paid leaves, as at October 31. Includes employees on a fixed term with a status of 'Contractor' (not classified as contingent workers) and who are paid through the CIBC FirstCaribbean payroll.
</t>
    </r>
    <r>
      <rPr>
        <vertAlign val="superscript"/>
        <sz val="10"/>
        <rFont val="Arial"/>
        <family val="2"/>
      </rPr>
      <t>(3)</t>
    </r>
    <r>
      <rPr>
        <sz val="10"/>
        <rFont val="Arial"/>
        <family val="2"/>
      </rPr>
      <t xml:space="preserve"> Contingent workers are staff augmentation workers that are not managed by CIBC FirstCaribbean’s Human Resources and are not paid through CIBC FirstCaribbean's payroll as at October 31, 2023. Excludes regular employees, temporary employees, retirees, and employees on unpaid leaves.</t>
    </r>
  </si>
  <si>
    <t xml:space="preserve">CIBC FirstCaribbean - Employment type </t>
  </si>
  <si>
    <r>
      <t>CIBC FirstCaribbean - Gender</t>
    </r>
    <r>
      <rPr>
        <b/>
        <vertAlign val="superscript"/>
        <sz val="10"/>
        <color rgb="FF000000"/>
        <rFont val="Arial"/>
        <family val="2"/>
      </rPr>
      <t>(1)</t>
    </r>
  </si>
  <si>
    <r>
      <rPr>
        <vertAlign val="superscript"/>
        <sz val="10"/>
        <color rgb="FF000000"/>
        <rFont val="Arial"/>
        <family val="2"/>
      </rPr>
      <t>(1)</t>
    </r>
    <r>
      <rPr>
        <sz val="10"/>
        <color rgb="FF000000"/>
        <rFont val="Arial"/>
        <family val="2"/>
      </rPr>
      <t xml:space="preserve"> CIBC FirstCaribbean's total regular employees refers to regular (full-time) employees, who are working or on paid leaves, as at October 31, 2023 and excludes temporary employees, retirees, employees on unpaid leaves, and contingent workers. All data is based on self-identification voluntarily disclosed by employees as at October 31.
</t>
    </r>
  </si>
  <si>
    <r>
      <t>CIBC FirstCaribbean - Age</t>
    </r>
    <r>
      <rPr>
        <b/>
        <vertAlign val="superscript"/>
        <sz val="10"/>
        <color rgb="FF000000"/>
        <rFont val="Arial"/>
        <family val="2"/>
      </rPr>
      <t>(1)</t>
    </r>
  </si>
  <si>
    <r>
      <rPr>
        <vertAlign val="superscript"/>
        <sz val="10"/>
        <color rgb="FF000000"/>
        <rFont val="Arial"/>
        <family val="2"/>
      </rPr>
      <t>(1)</t>
    </r>
    <r>
      <rPr>
        <sz val="10"/>
        <color rgb="FF000000"/>
        <rFont val="Arial"/>
        <family val="2"/>
      </rPr>
      <t xml:space="preserve"> CIBC FirstCaribbean's total regular employees refers to regular (full-time) employees, who are working or on paid leaves, as at October 31 and excludes temporary employees, retirees, employees on unpaid leaves, and contingent workers. Age segmentation is defined based on date of birth in Lanteria (HR system) as at October 31. 
</t>
    </r>
  </si>
  <si>
    <r>
      <t>Governance</t>
    </r>
    <r>
      <rPr>
        <b/>
        <vertAlign val="superscript"/>
        <sz val="26"/>
        <color theme="1"/>
        <rFont val="Arial"/>
        <family val="2"/>
      </rPr>
      <t>(1)</t>
    </r>
    <r>
      <rPr>
        <b/>
        <sz val="26"/>
        <color theme="1"/>
        <rFont val="Arial"/>
        <family val="2"/>
      </rPr>
      <t xml:space="preserve">      </t>
    </r>
  </si>
  <si>
    <r>
      <rPr>
        <vertAlign val="superscript"/>
        <sz val="10"/>
        <color theme="1"/>
        <rFont val="Arial"/>
        <family val="2"/>
      </rPr>
      <t>(1)</t>
    </r>
    <r>
      <rPr>
        <sz val="10"/>
        <color theme="1"/>
        <rFont val="Arial"/>
        <family val="2"/>
      </rPr>
      <t xml:space="preserve"> All metrics in the ESG Data Tables exclude CIBC Mellon. CIBC is a 50/50 joint venture partner with The Bank of New York Mellon in two joint ventures: CIBC Mellon Trust Company and CIBC Mellon Global Securities Services Company Inc. (collectively referred to as CIBC Mellon).  </t>
    </r>
  </si>
  <si>
    <t>Units</t>
  </si>
  <si>
    <t>Goal</t>
  </si>
  <si>
    <t>Corporate Governance</t>
  </si>
  <si>
    <r>
      <t>Women directors on CIBC's Board of Directors</t>
    </r>
    <r>
      <rPr>
        <b/>
        <vertAlign val="superscript"/>
        <sz val="10"/>
        <color rgb="FF000000"/>
        <rFont val="Arial"/>
        <family val="2"/>
      </rPr>
      <t>(1)</t>
    </r>
  </si>
  <si>
    <t>%</t>
  </si>
  <si>
    <t>At least
40% women on CIBC's Board of Directors</t>
  </si>
  <si>
    <t>46% 
(Achieved)</t>
  </si>
  <si>
    <r>
      <rPr>
        <vertAlign val="superscript"/>
        <sz val="10"/>
        <color rgb="FF000000"/>
        <rFont val="Arial"/>
        <family val="2"/>
      </rPr>
      <t xml:space="preserve">(1) </t>
    </r>
    <r>
      <rPr>
        <sz val="10"/>
        <color rgb="FF000000"/>
        <rFont val="Arial"/>
        <family val="2"/>
      </rPr>
      <t xml:space="preserve">All data is based on self-identification voluntarily disclosed as of October 31. For more information on Board composition, refer to CIBC’s Management Proxy Circular. </t>
    </r>
  </si>
  <si>
    <t>Business Ethics</t>
  </si>
  <si>
    <t xml:space="preserve">CIBC's Code of Conduct </t>
  </si>
  <si>
    <r>
      <t>Employees trained on CIBC's Code of Conduct</t>
    </r>
    <r>
      <rPr>
        <b/>
        <vertAlign val="superscript"/>
        <sz val="10"/>
        <color rgb="FF000000"/>
        <rFont val="Arial"/>
        <family val="2"/>
      </rPr>
      <t>(1)</t>
    </r>
  </si>
  <si>
    <r>
      <t>100%</t>
    </r>
    <r>
      <rPr>
        <b/>
        <vertAlign val="superscript"/>
        <sz val="10"/>
        <color theme="1"/>
        <rFont val="Arial"/>
        <family val="2"/>
      </rPr>
      <t>(1)</t>
    </r>
  </si>
  <si>
    <r>
      <t>100%</t>
    </r>
    <r>
      <rPr>
        <vertAlign val="superscript"/>
        <sz val="10"/>
        <color theme="1"/>
        <rFont val="Arial"/>
        <family val="2"/>
      </rPr>
      <t>(2)</t>
    </r>
  </si>
  <si>
    <r>
      <rPr>
        <vertAlign val="superscript"/>
        <sz val="10"/>
        <color rgb="FF000000"/>
        <rFont val="Arial"/>
        <family val="2"/>
      </rPr>
      <t>(1)</t>
    </r>
    <r>
      <rPr>
        <sz val="10"/>
        <color rgb="FF000000"/>
        <rFont val="Arial"/>
        <family val="2"/>
      </rPr>
      <t xml:space="preserve"> Statistics are based on completions from active team members with a due date of up to and including January 31, 2023 and do not include team members who were terminated or on leave as of this date.  Excludes CIBC FirstCaribbean as these team members complete Code of Conduct training on different learning management systems. </t>
    </r>
  </si>
  <si>
    <r>
      <rPr>
        <vertAlign val="superscript"/>
        <sz val="10"/>
        <color rgb="FF000000"/>
        <rFont val="Arial"/>
        <family val="2"/>
      </rPr>
      <t>(2)</t>
    </r>
    <r>
      <rPr>
        <sz val="10"/>
        <color rgb="FF000000"/>
        <rFont val="Arial"/>
        <family val="2"/>
      </rPr>
      <t xml:space="preserve"> Statistics are based on completions from active team members as of March 31, 2023 and do not include team members who were terminated or on leave as of this date. For Fiscal 2022, the deadline to complete all assigned mandatory training was extended to March 31, 2022 from January 31, 2022.  Excludes CIBC FirstCaribbean as these team members complete Code of Conduct training on different learning management systems.  </t>
    </r>
  </si>
  <si>
    <r>
      <t>CIBC's Whistleblower Program</t>
    </r>
    <r>
      <rPr>
        <b/>
        <vertAlign val="superscript"/>
        <sz val="8"/>
        <color rgb="FFC00000"/>
        <rFont val="Arial"/>
        <family val="2"/>
      </rPr>
      <t>(1)</t>
    </r>
  </si>
  <si>
    <t>Number of unresolved regulatory fines/penalties or adverse regulatory findings associated with the whistleblower requirement </t>
  </si>
  <si>
    <t xml:space="preserve">Number of fines and settlements levied on CIBC related to bribery or corruption </t>
  </si>
  <si>
    <r>
      <rPr>
        <vertAlign val="superscript"/>
        <sz val="10"/>
        <color rgb="FF000000"/>
        <rFont val="Arial"/>
        <family val="2"/>
      </rPr>
      <t>(1)</t>
    </r>
    <r>
      <rPr>
        <sz val="10"/>
        <color rgb="FF000000"/>
        <rFont val="Arial"/>
        <family val="2"/>
      </rPr>
      <t xml:space="preserve"> Excludes CIBC FirstCaribbean.</t>
    </r>
  </si>
  <si>
    <t>Political contributions and donations</t>
  </si>
  <si>
    <r>
      <rPr>
        <b/>
        <sz val="10"/>
        <color rgb="FF000000"/>
        <rFont val="Arial"/>
        <family val="2"/>
      </rPr>
      <t>Canada</t>
    </r>
    <r>
      <rPr>
        <b/>
        <vertAlign val="superscript"/>
        <sz val="10"/>
        <color rgb="FF000000"/>
        <rFont val="Arial"/>
        <family val="2"/>
      </rPr>
      <t>(1)</t>
    </r>
  </si>
  <si>
    <r>
      <rPr>
        <sz val="10"/>
        <color rgb="FF000000"/>
        <rFont val="Arial"/>
        <family val="2"/>
      </rPr>
      <t>$17,090</t>
    </r>
    <r>
      <rPr>
        <b/>
        <vertAlign val="superscript"/>
        <sz val="10"/>
        <color rgb="FF000000"/>
        <rFont val="Arial"/>
        <family val="2"/>
      </rPr>
      <t>(2)</t>
    </r>
  </si>
  <si>
    <r>
      <t>USA</t>
    </r>
    <r>
      <rPr>
        <b/>
        <vertAlign val="superscript"/>
        <sz val="10"/>
        <color rgb="FF000000"/>
        <rFont val="Arial"/>
        <family val="2"/>
      </rPr>
      <t>(3)</t>
    </r>
  </si>
  <si>
    <t>US$11,295</t>
  </si>
  <si>
    <t>US$13,075</t>
  </si>
  <si>
    <t>US$11,975</t>
  </si>
  <si>
    <t>US$10,785</t>
  </si>
  <si>
    <t>US$16,155</t>
  </si>
  <si>
    <t>US$14,250</t>
  </si>
  <si>
    <t>US$12,120</t>
  </si>
  <si>
    <r>
      <rPr>
        <vertAlign val="superscript"/>
        <sz val="10"/>
        <color theme="1"/>
        <rFont val="Arial"/>
        <family val="2"/>
      </rPr>
      <t>(1)</t>
    </r>
    <r>
      <rPr>
        <sz val="10"/>
        <color theme="1"/>
        <rFont val="Arial"/>
        <family val="2"/>
      </rPr>
      <t xml:space="preserve"> As of November 1, 2019, CIBC prohibits contributions to federal or provincial political parties, candidates or electoral district associations, and does not donate to municipal politicians in Canada. </t>
    </r>
  </si>
  <si>
    <r>
      <rPr>
        <vertAlign val="superscript"/>
        <sz val="10"/>
        <color theme="1"/>
        <rFont val="Arial"/>
        <family val="2"/>
      </rPr>
      <t>(2)</t>
    </r>
    <r>
      <rPr>
        <sz val="10"/>
        <color theme="1"/>
        <rFont val="Arial"/>
        <family val="2"/>
      </rPr>
      <t xml:space="preserve"> Canadian donations to provincial parties in fiscal 2019. There were no donations at the federal or municipal levels.</t>
    </r>
  </si>
  <si>
    <r>
      <rPr>
        <vertAlign val="superscript"/>
        <sz val="10"/>
        <color theme="1"/>
        <rFont val="Arial"/>
        <family val="2"/>
      </rPr>
      <t>(3)</t>
    </r>
    <r>
      <rPr>
        <sz val="10"/>
        <color theme="1"/>
        <rFont val="Arial"/>
        <family val="2"/>
      </rPr>
      <t xml:space="preserve"> In the US, as a state-chartered bank, CIBC contributes to candidates and political committees at the state and local levels, subject to limits set by each jurisdiction. We have a Political Action Committee (PAC) registered with the Federal Election Commission (FEC). The CIBC PAC is supported entirely by voluntary employee contributions. These contributions to the PAC are reported to the FEC and the relevant election commissions and are publicly disclosed. </t>
    </r>
  </si>
  <si>
    <t>Taxes in Canada</t>
  </si>
  <si>
    <r>
      <t>Income taxes</t>
    </r>
    <r>
      <rPr>
        <b/>
        <vertAlign val="superscript"/>
        <sz val="10"/>
        <color rgb="FF000000"/>
        <rFont val="Arial"/>
        <family val="2"/>
      </rPr>
      <t>(1)</t>
    </r>
  </si>
  <si>
    <t xml:space="preserve"> millions</t>
  </si>
  <si>
    <t>Capital taxes</t>
  </si>
  <si>
    <t>Other taxes</t>
  </si>
  <si>
    <r>
      <t>Total taxes</t>
    </r>
    <r>
      <rPr>
        <b/>
        <vertAlign val="superscript"/>
        <sz val="10"/>
        <color rgb="FF000000"/>
        <rFont val="Arial"/>
        <family val="2"/>
      </rPr>
      <t>(2)</t>
    </r>
  </si>
  <si>
    <r>
      <rPr>
        <vertAlign val="superscript"/>
        <sz val="10"/>
        <rFont val="Arial"/>
        <family val="2"/>
      </rPr>
      <t>(1)</t>
    </r>
    <r>
      <rPr>
        <sz val="10"/>
        <rFont val="Arial"/>
        <family val="2"/>
      </rPr>
      <t xml:space="preserve"> The taxes paid and payable to the Canadian Federal government recognized for the year ended October 31, 2023 reflect changes from the 2022 federal budget that were substantively enacted in December 2022, including the Canada Recovery Dividend tax (CRD) and 1.5% tax rate increase on banks and life insurers effective as of April 7, 2022.
</t>
    </r>
    <r>
      <rPr>
        <vertAlign val="superscript"/>
        <sz val="10"/>
        <rFont val="Arial"/>
        <family val="2"/>
      </rPr>
      <t>(2)</t>
    </r>
    <r>
      <rPr>
        <sz val="10"/>
        <rFont val="Arial"/>
        <family val="2"/>
      </rPr>
      <t xml:space="preserve"> For the year ended October 31, 2023, the CIBC group of companies recognized a total of $2.1 billion in taxes paid or payable to all levels of government in Canada. This total consisted of $1.2 billion in current income tax expenses recognized in the Statement of Income and the Statement of Other Comprehensive Income, $81 million in capital taxes recognized in the Statement of Income and $757 million in other taxes, which includes sales taxes (GST/HST and provincial), payroll taxes (employer portion), property taxes and business taxes.  
</t>
    </r>
  </si>
  <si>
    <t>Privacy and information security</t>
  </si>
  <si>
    <r>
      <t>Number of unresolved well-founded privacy findings against CIBC from the Office of Privacy Commissioner of Canada (OPC)</t>
    </r>
    <r>
      <rPr>
        <b/>
        <vertAlign val="superscript"/>
        <sz val="10"/>
        <color rgb="FF000000"/>
        <rFont val="Arial"/>
        <family val="2"/>
      </rPr>
      <t>(1)</t>
    </r>
  </si>
  <si>
    <t>No unresolved well-founded privacy findings
against CIBC from the Office of Privacy
Commissioner of Canada (OPC)</t>
  </si>
  <si>
    <t>0 
(Achieved)</t>
  </si>
  <si>
    <r>
      <rPr>
        <b/>
        <sz val="10"/>
        <color rgb="FF000000"/>
        <rFont val="Arial"/>
        <family val="2"/>
      </rPr>
      <t>Number of regulatory privacy findings against CIBC outside of Canada</t>
    </r>
    <r>
      <rPr>
        <b/>
        <vertAlign val="superscript"/>
        <sz val="10"/>
        <color rgb="FF000000"/>
        <rFont val="Arial"/>
        <family val="2"/>
      </rPr>
      <t>(2)</t>
    </r>
  </si>
  <si>
    <t>No regulatory privacy findings against CIBC
outside of Canada</t>
  </si>
  <si>
    <t>1 
(Not achieved)</t>
  </si>
  <si>
    <r>
      <rPr>
        <b/>
        <sz val="10"/>
        <color rgb="FF000000"/>
        <rFont val="Arial"/>
        <family val="2"/>
      </rPr>
      <t>Total number of breaches involving a regulator</t>
    </r>
    <r>
      <rPr>
        <b/>
        <vertAlign val="superscript"/>
        <sz val="11"/>
        <color rgb="FF000000"/>
        <rFont val="Arial"/>
        <family val="2"/>
      </rPr>
      <t>(3)</t>
    </r>
  </si>
  <si>
    <t>Reporting Breakdown by Region</t>
  </si>
  <si>
    <t>United States of America (US)</t>
  </si>
  <si>
    <t>Europe</t>
  </si>
  <si>
    <t>Asia-Pacific (APAC)</t>
  </si>
  <si>
    <t xml:space="preserve">Caribbean </t>
  </si>
  <si>
    <t xml:space="preserve">Colombia </t>
  </si>
  <si>
    <r>
      <rPr>
        <b/>
        <sz val="10"/>
        <color rgb="FF000000"/>
        <rFont val="Arial"/>
        <family val="2"/>
      </rPr>
      <t>Number of affected individuals</t>
    </r>
    <r>
      <rPr>
        <b/>
        <vertAlign val="superscript"/>
        <sz val="10"/>
        <color rgb="FF000000"/>
        <rFont val="Arial"/>
        <family val="2"/>
      </rPr>
      <t>(4)</t>
    </r>
  </si>
  <si>
    <r>
      <rPr>
        <b/>
        <sz val="10"/>
        <color rgb="FF000000"/>
        <rFont val="Arial"/>
        <family val="2"/>
      </rPr>
      <t>6,945</t>
    </r>
    <r>
      <rPr>
        <b/>
        <vertAlign val="superscript"/>
        <sz val="10"/>
        <color rgb="FF000000"/>
        <rFont val="Arial"/>
        <family val="2"/>
      </rPr>
      <t>(5)</t>
    </r>
  </si>
  <si>
    <r>
      <rPr>
        <b/>
        <sz val="10"/>
        <color rgb="FF000000"/>
        <rFont val="Arial"/>
        <family val="2"/>
      </rPr>
      <t>Number of material service disruptions or cybersecurity incidents</t>
    </r>
    <r>
      <rPr>
        <b/>
        <vertAlign val="superscript"/>
        <sz val="10"/>
        <color rgb="FF000000"/>
        <rFont val="Arial"/>
        <family val="2"/>
      </rPr>
      <t>(6)</t>
    </r>
  </si>
  <si>
    <t>(1) The Office of the Privacy Commissioner of Canada (OPC) defines “well-founded” to mean the organization contravened a provision of the Privacy Act or Personal Information Protection and Electronic Documents Act (PIPEDA).  
(2) Includes US, Europe, the Asia-Pacific region, Republic of Colombia and the Caribbean. In 2023, there was one privacy finding as a result of an enforcement order issued by the Ombudsman Cayman Island against CIBC FirstCaribbean that has been resolved. Each region has a designated privacy representative or team with expertise in relevant local legislation and regulation who is responsible for managing and reporting privacy findings in their respective region. CIBC FirstCaribbean and CIBC Cayman Bank each maintain their own privacy program including policies and processes. 
(3) Number reflects privacy breaches where CIBC proactively self-reported to a privacy regulator.
(4) Affected individuals impacted by total number of breaches involving a regulator. Individuals includes all populations where personal information was breached. 
(5) Four self-reported breaches accounted for 99% of the number of affected individuals. 
(6) Material cyber incidents are defined in part as having high or critical impact to CIBC clients, assets, systems or people. Despite our commitment to information and cyber security, and given the rapidly evolving threat and regulatory landscape, coupled with a changing business environment, it is not possible for us to identify all cyber risks or implement measures to prevent or eliminate all potential cyber incidents from occurring. However, we monitor our risk profile for changes and continue to refine approaches to security protection and service resilience to minimize the impact of any cyber incidents that may occur.</t>
  </si>
  <si>
    <t>Commitment to our clients</t>
  </si>
  <si>
    <t>CIBC Client Experience Index (CX Index)</t>
  </si>
  <si>
    <r>
      <t>101%</t>
    </r>
    <r>
      <rPr>
        <b/>
        <vertAlign val="superscript"/>
        <sz val="10"/>
        <color theme="1"/>
        <rFont val="Arial"/>
        <family val="2"/>
      </rPr>
      <t>(1)</t>
    </r>
  </si>
  <si>
    <r>
      <rPr>
        <vertAlign val="superscript"/>
        <sz val="10"/>
        <color theme="1"/>
        <rFont val="Arial"/>
        <family val="2"/>
      </rPr>
      <t>(1)</t>
    </r>
    <r>
      <rPr>
        <sz val="10"/>
        <color theme="1"/>
        <rFont val="Arial"/>
        <family val="2"/>
      </rPr>
      <t xml:space="preserve"> We annually review the Client Experience Index (CX Index). In 2023 we replaced the previously used CX NPS metric with the Client Experience Index (CX Index) as it is a more comprehensive assessment of our client experience program.  The CX Index is an enterprise-wide dashboard comprised of 20 internal and external client experience metrics.  Excludes CIBC FirstCaribbean, UK, Luxembourg  and the Asia-Pacific region.
</t>
    </r>
  </si>
  <si>
    <t>Human rights</t>
  </si>
  <si>
    <r>
      <t>Mandatory human rights training hours</t>
    </r>
    <r>
      <rPr>
        <b/>
        <vertAlign val="superscript"/>
        <sz val="10"/>
        <color rgb="FF000000"/>
        <rFont val="Arial"/>
        <family val="2"/>
      </rPr>
      <t>(1)</t>
    </r>
  </si>
  <si>
    <t>hours</t>
  </si>
  <si>
    <r>
      <t>Inclusion and diversity training hours</t>
    </r>
    <r>
      <rPr>
        <b/>
        <vertAlign val="superscript"/>
        <sz val="10"/>
        <color rgb="FF000000"/>
        <rFont val="Arial"/>
        <family val="2"/>
      </rPr>
      <t>(2)</t>
    </r>
  </si>
  <si>
    <t xml:space="preserve">Total human rights and inclusion hours  </t>
  </si>
  <si>
    <r>
      <rPr>
        <vertAlign val="superscript"/>
        <sz val="10"/>
        <color rgb="FF000000"/>
        <rFont val="Arial"/>
        <family val="2"/>
      </rPr>
      <t>(1)</t>
    </r>
    <r>
      <rPr>
        <sz val="10"/>
        <color rgb="FF000000"/>
        <rFont val="Arial"/>
        <family val="2"/>
      </rPr>
      <t xml:space="preserve"> Total human rights training time is the sum of the expected training hours for each course, which is calculated by multiplying the number of unique learners that have completed each relevant training course by the expected duration of each training course. This includes employees and contingent workers between November 1 – October 31 but excludes any team members who were not active as at October 31. Total inclusion training time does not include contingent workers. Mandatory training hours increased for 2023 due to the addition of four mandatory training courses. Mandatory human rights training hours includes health and safety training hours, which accounted for 21,194 hours as at October 31, 2023. Excludes additional health and safety training hours, such as for specific roles and for specific lines of business. Total human rights and inclusion training excludes CIBC FirstCaribbean as these team members complete training on different learning management systems.  
</t>
    </r>
    <r>
      <rPr>
        <vertAlign val="superscript"/>
        <sz val="10"/>
        <color rgb="FF000000"/>
        <rFont val="Arial"/>
        <family val="2"/>
      </rPr>
      <t>(2)</t>
    </r>
    <r>
      <rPr>
        <sz val="10"/>
        <color rgb="FF000000"/>
        <rFont val="Arial"/>
        <family val="2"/>
      </rPr>
      <t xml:space="preserve"> No new Inclusion and diversity training was provided to existing employees in 2023, as such the numbers present new hire training only. 
</t>
    </r>
  </si>
  <si>
    <r>
      <rPr>
        <b/>
        <sz val="26"/>
        <color rgb="FF000000"/>
        <rFont val="Arial"/>
        <family val="2"/>
      </rPr>
      <t>Social</t>
    </r>
    <r>
      <rPr>
        <b/>
        <vertAlign val="superscript"/>
        <sz val="26"/>
        <color rgb="FF000000"/>
        <rFont val="Arial"/>
        <family val="2"/>
      </rPr>
      <t>(1)</t>
    </r>
    <r>
      <rPr>
        <b/>
        <sz val="26"/>
        <color rgb="FF000000"/>
        <rFont val="Arial"/>
        <family val="2"/>
      </rPr>
      <t xml:space="preserve"> </t>
    </r>
  </si>
  <si>
    <r>
      <t>(</t>
    </r>
    <r>
      <rPr>
        <sz val="10"/>
        <color rgb="FF000000"/>
        <rFont val="Wingdings"/>
        <charset val="2"/>
      </rPr>
      <t>ü</t>
    </r>
    <r>
      <rPr>
        <sz val="10"/>
        <color rgb="FF000000"/>
        <rFont val="Arial"/>
        <family val="2"/>
      </rPr>
      <t xml:space="preserve">) This figure has been independently assured to a limited level. The applicable limited assurance report or verification statement can be found in the ESG Document Library on our website.  
</t>
    </r>
    <r>
      <rPr>
        <vertAlign val="superscript"/>
        <sz val="10"/>
        <color rgb="FF000000"/>
        <rFont val="Arial"/>
        <family val="2"/>
      </rPr>
      <t>(1)</t>
    </r>
    <r>
      <rPr>
        <sz val="10"/>
        <color rgb="FF000000"/>
        <rFont val="Arial"/>
        <family val="2"/>
      </rPr>
      <t xml:space="preserve"> All metrics in the ESG Data Tables exclude CIBC Mellon. CIBC is a 50/50 joint venture partner with The Bank of New York Mellon in two joint ventures: CIBC Mellon Trust Company and CIBC Mellon Global Securities Services Company Inc. (collectively referred to as CIBC Mellon).  </t>
    </r>
  </si>
  <si>
    <t>Employee engagement</t>
  </si>
  <si>
    <t xml:space="preserve">Employee engagement score </t>
  </si>
  <si>
    <r>
      <t>91% or greater than the Willis Towers Watson Global Financial Services Norm (WTW GFSN)</t>
    </r>
    <r>
      <rPr>
        <b/>
        <vertAlign val="superscript"/>
        <sz val="10"/>
        <color theme="1"/>
        <rFont val="Arial"/>
        <family val="2"/>
      </rPr>
      <t>(1)</t>
    </r>
  </si>
  <si>
    <r>
      <rPr>
        <b/>
        <sz val="10"/>
        <color rgb="FF000000"/>
        <rFont val="Arial"/>
        <family val="2"/>
      </rPr>
      <t>90%</t>
    </r>
    <r>
      <rPr>
        <b/>
        <sz val="10"/>
        <color rgb="FF000000"/>
        <rFont val="Wingdings"/>
        <charset val="2"/>
      </rPr>
      <t>ü</t>
    </r>
    <r>
      <rPr>
        <b/>
        <vertAlign val="superscript"/>
        <sz val="10"/>
        <color rgb="FF000000"/>
        <rFont val="Arial"/>
        <family val="2"/>
      </rPr>
      <t xml:space="preserve">(1)
</t>
    </r>
    <r>
      <rPr>
        <b/>
        <sz val="10"/>
        <color rgb="FF000000"/>
        <rFont val="Arial"/>
        <family val="2"/>
      </rPr>
      <t xml:space="preserve"> (Achieved)</t>
    </r>
  </si>
  <si>
    <r>
      <t>90%</t>
    </r>
    <r>
      <rPr>
        <sz val="10"/>
        <color rgb="FF000000"/>
        <rFont val="Wingdings"/>
        <charset val="2"/>
      </rPr>
      <t>ü</t>
    </r>
  </si>
  <si>
    <r>
      <t>89%</t>
    </r>
    <r>
      <rPr>
        <sz val="10"/>
        <color theme="1"/>
        <rFont val="Wingdings"/>
        <charset val="2"/>
      </rPr>
      <t>ü</t>
    </r>
  </si>
  <si>
    <r>
      <t>90%</t>
    </r>
    <r>
      <rPr>
        <sz val="10"/>
        <color theme="1"/>
        <rFont val="Wingdings"/>
        <charset val="2"/>
      </rPr>
      <t>ü</t>
    </r>
  </si>
  <si>
    <r>
      <t>Talent segments</t>
    </r>
    <r>
      <rPr>
        <b/>
        <vertAlign val="superscript"/>
        <sz val="11"/>
        <rFont val="Arial"/>
        <family val="2"/>
      </rPr>
      <t xml:space="preserve">(2) </t>
    </r>
  </si>
  <si>
    <t>People of colour</t>
  </si>
  <si>
    <r>
      <rPr>
        <vertAlign val="superscript"/>
        <sz val="10"/>
        <color rgb="FF000000"/>
        <rFont val="Arial"/>
        <family val="2"/>
      </rPr>
      <t>(1)</t>
    </r>
    <r>
      <rPr>
        <sz val="10"/>
        <color rgb="FF000000"/>
        <rFont val="Arial"/>
        <family val="2"/>
      </rPr>
      <t xml:space="preserve"> Our annual employee survey ran from May 15, 2023 to May 28, 2023. Our regular (full-time and part-time) employees who were working as of April 10, 2023 were eligible to participate. Employees on leave as of April 10, 2023, employees hired after April 10, 2023, and employees who left the organization prior to May 15, 2023 were excluded. Temporary employees, contingent workers, retirees, and CIBC FirstCaribbean were also excluded. Over 37,000 employees completed the survey for an overall response rate of 83%. Willis Towers Watson developed the questions that make up our employee engagement score for the annual employee survey. The employee engagement score is grounded in three pillars of employees’ experience: how engaged employees are, how enabled they feel and how energized they are at work. The engagement score represents the percent of employees that agree with each of the nine survey questions related to employee engagement in CIBC’s annual employee survey. Our overall score of 90%</t>
    </r>
    <r>
      <rPr>
        <sz val="10"/>
        <color rgb="FF000000"/>
        <rFont val="Wingdings"/>
        <charset val="2"/>
      </rPr>
      <t>ü</t>
    </r>
    <r>
      <rPr>
        <sz val="10"/>
        <color rgb="FF000000"/>
        <rFont val="Arial"/>
        <family val="2"/>
      </rPr>
      <t xml:space="preserve"> is six points greater than the Willis Towers Watson Global Financial Services Norm (WTW GFSN), which results in CIBC meeting our 2023 goal. 
</t>
    </r>
    <r>
      <rPr>
        <vertAlign val="superscript"/>
        <sz val="10"/>
        <color rgb="FF000000"/>
        <rFont val="Arial"/>
        <family val="2"/>
      </rPr>
      <t>(2)</t>
    </r>
    <r>
      <rPr>
        <sz val="10"/>
        <color rgb="FF000000"/>
        <rFont val="Arial"/>
        <family val="2"/>
      </rPr>
      <t xml:space="preserve"> All data is based on self-identification voluntarily disclosed by employees as of October 31.</t>
    </r>
  </si>
  <si>
    <t>Learning and development</t>
  </si>
  <si>
    <r>
      <t>Global investment in learning and development</t>
    </r>
    <r>
      <rPr>
        <b/>
        <vertAlign val="superscript"/>
        <sz val="10"/>
        <color theme="1"/>
        <rFont val="Arial"/>
        <family val="2"/>
      </rPr>
      <t>(1)</t>
    </r>
  </si>
  <si>
    <t>millions</t>
  </si>
  <si>
    <r>
      <t>Average training cost per employee</t>
    </r>
    <r>
      <rPr>
        <b/>
        <vertAlign val="superscript"/>
        <sz val="10"/>
        <color theme="1"/>
        <rFont val="Arial"/>
        <family val="2"/>
      </rPr>
      <t xml:space="preserve">(1)(2) </t>
    </r>
  </si>
  <si>
    <t xml:space="preserve">dollars </t>
  </si>
  <si>
    <r>
      <t>Average training hours per employee</t>
    </r>
    <r>
      <rPr>
        <b/>
        <vertAlign val="superscript"/>
        <sz val="10"/>
        <color theme="1"/>
        <rFont val="Arial"/>
        <family val="2"/>
      </rPr>
      <t>(3)</t>
    </r>
  </si>
  <si>
    <r>
      <t>Average training hours by gender</t>
    </r>
    <r>
      <rPr>
        <b/>
        <vertAlign val="superscript"/>
        <sz val="10"/>
        <color theme="1"/>
        <rFont val="Arial"/>
        <family val="2"/>
      </rPr>
      <t>(4)</t>
    </r>
  </si>
  <si>
    <t>Average training hours per level</t>
  </si>
  <si>
    <t>Vice-President +</t>
  </si>
  <si>
    <t>People manager</t>
  </si>
  <si>
    <t xml:space="preserve">Individual contributor </t>
  </si>
  <si>
    <r>
      <rPr>
        <vertAlign val="superscript"/>
        <sz val="10"/>
        <color theme="1"/>
        <rFont val="Arial"/>
        <family val="2"/>
      </rPr>
      <t>(1)</t>
    </r>
    <r>
      <rPr>
        <sz val="10"/>
        <color theme="1"/>
        <rFont val="Arial"/>
        <family val="2"/>
      </rPr>
      <t xml:space="preserve"> Our global learning investment spend is comprised of all learning and development expenses, including FTE, for all team members as at October 31. In 2022, we included costs for CIBC’s top learning platforms and updated our methodology to exclude CIBC FirstCaribbean learning and development investments for consistency. All changes were made on a go-forward basis and reporting from previous years was not restated. 
</t>
    </r>
    <r>
      <rPr>
        <vertAlign val="superscript"/>
        <sz val="10"/>
        <rFont val="Arial"/>
        <family val="2"/>
      </rPr>
      <t>(2)</t>
    </r>
    <r>
      <rPr>
        <sz val="10"/>
        <rFont val="Arial"/>
        <family val="2"/>
      </rPr>
      <t xml:space="preserve"> In 2022, we changed our team member denominator to exclude CIBC FirstCaribbean and reflect our total global team members. All changes were made on a go-forward basis and reporting from previous years was not restated.  
</t>
    </r>
    <r>
      <rPr>
        <vertAlign val="superscript"/>
        <sz val="10"/>
        <rFont val="Arial"/>
        <family val="2"/>
      </rPr>
      <t>(3)</t>
    </r>
    <r>
      <rPr>
        <sz val="10"/>
        <rFont val="Arial"/>
        <family val="2"/>
      </rPr>
      <t xml:space="preserve"> 2023 average training hours is calculated by the sum of the estimated duration of all completed courses divided by the total number of unique learners. This includes regular and temporary employees who were active at any point between November 1, 2022 – October 31, 2023 but may not be an active employee as at October 31, 2023. Excludes contingent workers and CIBC FirstCaribbean.</t>
    </r>
    <r>
      <rPr>
        <sz val="10"/>
        <color theme="1"/>
        <rFont val="Arial"/>
        <family val="2"/>
      </rPr>
      <t xml:space="preserve">
</t>
    </r>
    <r>
      <rPr>
        <vertAlign val="superscript"/>
        <sz val="10"/>
        <color theme="1"/>
        <rFont val="Arial"/>
        <family val="2"/>
      </rPr>
      <t>(4)</t>
    </r>
    <r>
      <rPr>
        <sz val="10"/>
        <color theme="1"/>
        <rFont val="Arial"/>
        <family val="2"/>
      </rPr>
      <t xml:space="preserve"> All data is based on self-identification voluntarily disclosed by employees as of October 31.</t>
    </r>
  </si>
  <si>
    <r>
      <t>Turnover</t>
    </r>
    <r>
      <rPr>
        <b/>
        <vertAlign val="superscript"/>
        <sz val="12"/>
        <color rgb="FFC00000"/>
        <rFont val="Arial"/>
        <family val="2"/>
      </rPr>
      <t>(1)</t>
    </r>
  </si>
  <si>
    <r>
      <t>Voluntary turnover</t>
    </r>
    <r>
      <rPr>
        <b/>
        <vertAlign val="superscript"/>
        <sz val="11"/>
        <color rgb="FF000000"/>
        <rFont val="Arial"/>
        <family val="2"/>
      </rPr>
      <t>(2)</t>
    </r>
  </si>
  <si>
    <r>
      <t xml:space="preserve">      Global</t>
    </r>
    <r>
      <rPr>
        <b/>
        <vertAlign val="superscript"/>
        <sz val="10"/>
        <color theme="1"/>
        <rFont val="Arial"/>
        <family val="2"/>
      </rPr>
      <t>(3)</t>
    </r>
  </si>
  <si>
    <r>
      <t>Involuntary turnover</t>
    </r>
    <r>
      <rPr>
        <b/>
        <vertAlign val="superscript"/>
        <sz val="11"/>
        <color rgb="FF000000"/>
        <rFont val="Arial"/>
        <family val="2"/>
      </rPr>
      <t>(4)</t>
    </r>
  </si>
  <si>
    <r>
      <t xml:space="preserve">      Global</t>
    </r>
    <r>
      <rPr>
        <vertAlign val="superscript"/>
        <sz val="10"/>
        <color theme="1"/>
        <rFont val="Arial"/>
        <family val="2"/>
      </rPr>
      <t>(3)</t>
    </r>
  </si>
  <si>
    <t>2.0% </t>
  </si>
  <si>
    <t>1.3% </t>
  </si>
  <si>
    <t>1.3%  </t>
  </si>
  <si>
    <t>1.2%  </t>
  </si>
  <si>
    <t>1.8%  </t>
  </si>
  <si>
    <r>
      <t>Total turnover</t>
    </r>
    <r>
      <rPr>
        <b/>
        <vertAlign val="superscript"/>
        <sz val="11"/>
        <color rgb="FF000000"/>
        <rFont val="Arial"/>
        <family val="2"/>
      </rPr>
      <t>(5)</t>
    </r>
  </si>
  <si>
    <r>
      <t>Voluntary turnover by talent segment - Global</t>
    </r>
    <r>
      <rPr>
        <b/>
        <vertAlign val="superscript"/>
        <sz val="11"/>
        <color rgb="FF000000"/>
        <rFont val="Arial"/>
        <family val="2"/>
      </rPr>
      <t>(2)(3)(6)</t>
    </r>
  </si>
  <si>
    <t xml:space="preserve">      Women </t>
  </si>
  <si>
    <t xml:space="preserve">      People of colour </t>
  </si>
  <si>
    <r>
      <t>Voluntary turnover by age group - Global</t>
    </r>
    <r>
      <rPr>
        <b/>
        <vertAlign val="superscript"/>
        <sz val="11"/>
        <color rgb="FF000000"/>
        <rFont val="Arial"/>
        <family val="2"/>
      </rPr>
      <t>(2)(3)(7)</t>
    </r>
  </si>
  <si>
    <t xml:space="preserve">      &lt;30 years old</t>
  </si>
  <si>
    <t xml:space="preserve">      30 - 50 years old</t>
  </si>
  <si>
    <t xml:space="preserve">      &gt;50 years old </t>
  </si>
  <si>
    <r>
      <rPr>
        <vertAlign val="superscript"/>
        <sz val="10"/>
        <color rgb="FF000000"/>
        <rFont val="Arial"/>
        <family val="2"/>
      </rPr>
      <t>(1)</t>
    </r>
    <r>
      <rPr>
        <sz val="10"/>
        <color rgb="FF000000"/>
        <rFont val="Arial"/>
        <family val="2"/>
      </rPr>
      <t xml:space="preserve"> Turnover is calculated as the number of terminations in the fiscal period divided by the average of the beginning and ending employee counts of the fiscal period. It includes regular (full and part time), working and paid leave employees (excludes unpaid leaves, temporary employees, contingent workers and CIBC FirstCaribbean).
</t>
    </r>
    <r>
      <rPr>
        <vertAlign val="superscript"/>
        <sz val="10"/>
        <color rgb="FF000000"/>
        <rFont val="Arial"/>
        <family val="2"/>
      </rPr>
      <t>(2)</t>
    </r>
    <r>
      <rPr>
        <sz val="10"/>
        <color rgb="FF000000"/>
        <rFont val="Arial"/>
        <family val="2"/>
      </rPr>
      <t xml:space="preserve"> Voluntary turnover excludes retirements, restructuring, and involuntary terminations. 
</t>
    </r>
    <r>
      <rPr>
        <vertAlign val="superscript"/>
        <sz val="10"/>
        <color rgb="FF000000"/>
        <rFont val="Arial"/>
        <family val="2"/>
      </rPr>
      <t>(3)</t>
    </r>
    <r>
      <rPr>
        <sz val="10"/>
        <color rgb="FF000000"/>
        <rFont val="Arial"/>
        <family val="2"/>
      </rPr>
      <t xml:space="preserve"> Global refers to Canada, US, and International, excluding CIBC FirstCaribbean.
</t>
    </r>
    <r>
      <rPr>
        <vertAlign val="superscript"/>
        <sz val="10"/>
        <color rgb="FF000000"/>
        <rFont val="Arial"/>
        <family val="2"/>
      </rPr>
      <t>(4)</t>
    </r>
    <r>
      <rPr>
        <sz val="10"/>
        <color rgb="FF000000"/>
        <rFont val="Arial"/>
        <family val="2"/>
      </rPr>
      <t xml:space="preserve"> Involuntary turnover excludes retirements, restructuring, and voluntary terminations.
</t>
    </r>
    <r>
      <rPr>
        <vertAlign val="superscript"/>
        <sz val="10"/>
        <color rgb="FF000000"/>
        <rFont val="Arial"/>
        <family val="2"/>
      </rPr>
      <t>(5)</t>
    </r>
    <r>
      <rPr>
        <sz val="10"/>
        <color rgb="FF000000"/>
        <rFont val="Arial"/>
        <family val="2"/>
      </rPr>
      <t xml:space="preserve"> Total turnover includes all four termination types: voluntary, retirements, involuntary and restructured. 
</t>
    </r>
    <r>
      <rPr>
        <vertAlign val="superscript"/>
        <sz val="10"/>
        <color rgb="FF000000"/>
        <rFont val="Arial"/>
        <family val="2"/>
      </rPr>
      <t>(6)</t>
    </r>
    <r>
      <rPr>
        <sz val="10"/>
        <color rgb="FF000000"/>
        <rFont val="Arial"/>
        <family val="2"/>
      </rPr>
      <t xml:space="preserve"> All data is based on self-identification voluntarily disclosed by employees as at October 31.
</t>
    </r>
    <r>
      <rPr>
        <vertAlign val="superscript"/>
        <sz val="10"/>
        <color rgb="FF000000"/>
        <rFont val="Arial"/>
        <family val="2"/>
      </rPr>
      <t>(7)</t>
    </r>
    <r>
      <rPr>
        <sz val="10"/>
        <color rgb="FF000000"/>
        <rFont val="Arial"/>
        <family val="2"/>
      </rPr>
      <t xml:space="preserve"> Age segmentation is defined based on date of birth in Workday (a human </t>
    </r>
    <r>
      <rPr>
        <sz val="10"/>
        <rFont val="Arial"/>
        <family val="2"/>
      </rPr>
      <t>capital</t>
    </r>
    <r>
      <rPr>
        <sz val="10"/>
        <color rgb="FF000000"/>
        <rFont val="Arial"/>
        <family val="2"/>
      </rPr>
      <t xml:space="preserve"> management system) as at October 31.     
</t>
    </r>
  </si>
  <si>
    <r>
      <t>CIBC FirstCaribbean</t>
    </r>
    <r>
      <rPr>
        <b/>
        <vertAlign val="superscript"/>
        <sz val="12"/>
        <color rgb="FFC00000"/>
        <rFont val="Arial"/>
        <family val="2"/>
      </rPr>
      <t>(1)</t>
    </r>
  </si>
  <si>
    <t xml:space="preserve">CIBC FirstCaribbean - Turnover </t>
  </si>
  <si>
    <r>
      <t>Voluntary turnover</t>
    </r>
    <r>
      <rPr>
        <b/>
        <vertAlign val="superscript"/>
        <sz val="10"/>
        <color theme="1"/>
        <rFont val="Arial"/>
        <family val="2"/>
      </rPr>
      <t>(2)</t>
    </r>
  </si>
  <si>
    <r>
      <t>Involuntary turnover</t>
    </r>
    <r>
      <rPr>
        <b/>
        <vertAlign val="superscript"/>
        <sz val="10"/>
        <color theme="1"/>
        <rFont val="Arial"/>
        <family val="2"/>
      </rPr>
      <t>(3)</t>
    </r>
  </si>
  <si>
    <r>
      <t>Total turnover</t>
    </r>
    <r>
      <rPr>
        <b/>
        <vertAlign val="superscript"/>
        <sz val="10"/>
        <color theme="1"/>
        <rFont val="Arial"/>
        <family val="2"/>
      </rPr>
      <t>(4)</t>
    </r>
  </si>
  <si>
    <r>
      <t>CIBC FirstCaribbean - Voluntary turnover by gender</t>
    </r>
    <r>
      <rPr>
        <b/>
        <vertAlign val="superscript"/>
        <sz val="11"/>
        <color rgb="FF000000"/>
        <rFont val="Arial"/>
        <family val="2"/>
      </rPr>
      <t>(5)</t>
    </r>
  </si>
  <si>
    <t xml:space="preserve">     Women</t>
  </si>
  <si>
    <r>
      <t>CIBC FirstCaribbean - Voluntary turnover by age group</t>
    </r>
    <r>
      <rPr>
        <b/>
        <vertAlign val="superscript"/>
        <sz val="11"/>
        <color rgb="FF000000"/>
        <rFont val="Arial"/>
        <family val="2"/>
      </rPr>
      <t>(6)</t>
    </r>
  </si>
  <si>
    <r>
      <rPr>
        <vertAlign val="superscript"/>
        <sz val="10"/>
        <rFont val="Arial"/>
        <family val="2"/>
      </rPr>
      <t>(1)</t>
    </r>
    <r>
      <rPr>
        <sz val="10"/>
        <rFont val="Arial"/>
        <family val="2"/>
      </rPr>
      <t xml:space="preserve"> Turnover is calculated as the number of terminations in the fiscal period divided by the average of the beginning and ending employee counts of the fiscal period. It includes regular (full time), working and paid leave employees (excludes employees on unpaid leaves, temporary employees, and contingent workers).
</t>
    </r>
    <r>
      <rPr>
        <vertAlign val="superscript"/>
        <sz val="10"/>
        <rFont val="Arial"/>
        <family val="2"/>
      </rPr>
      <t>(2)</t>
    </r>
    <r>
      <rPr>
        <sz val="10"/>
        <rFont val="Arial"/>
        <family val="2"/>
      </rPr>
      <t xml:space="preserve"> Voluntary turnover excludes retirements, restructuring, and involuntary terminations. 
</t>
    </r>
    <r>
      <rPr>
        <vertAlign val="superscript"/>
        <sz val="10"/>
        <rFont val="Arial"/>
        <family val="2"/>
      </rPr>
      <t>(3)</t>
    </r>
    <r>
      <rPr>
        <sz val="10"/>
        <rFont val="Arial"/>
        <family val="2"/>
      </rPr>
      <t xml:space="preserve"> Involuntary turnover excludes retirements, restructuring, and voluntary terminations.
</t>
    </r>
    <r>
      <rPr>
        <vertAlign val="superscript"/>
        <sz val="10"/>
        <rFont val="Arial"/>
        <family val="2"/>
      </rPr>
      <t>(4)</t>
    </r>
    <r>
      <rPr>
        <sz val="10"/>
        <rFont val="Arial"/>
        <family val="2"/>
      </rPr>
      <t xml:space="preserve"> Total turnover includes all four termination types: voluntary, retirements, involuntary and restructured. 
</t>
    </r>
    <r>
      <rPr>
        <vertAlign val="superscript"/>
        <sz val="10"/>
        <rFont val="Arial"/>
        <family val="2"/>
      </rPr>
      <t>(5)</t>
    </r>
    <r>
      <rPr>
        <sz val="10"/>
        <rFont val="Arial"/>
        <family val="2"/>
      </rPr>
      <t xml:space="preserve"> All data is based on self-identification voluntarily disclosed by employees as at October 31.
</t>
    </r>
    <r>
      <rPr>
        <vertAlign val="superscript"/>
        <sz val="10"/>
        <rFont val="Arial"/>
        <family val="2"/>
      </rPr>
      <t>(6)</t>
    </r>
    <r>
      <rPr>
        <sz val="10"/>
        <rFont val="Arial"/>
        <family val="2"/>
      </rPr>
      <t xml:space="preserve"> Age segmentation is defined based on date of birth in Lanteria (HR system) as at October 31.</t>
    </r>
    <r>
      <rPr>
        <sz val="10"/>
        <color theme="1"/>
        <rFont val="Arial"/>
        <family val="2"/>
      </rPr>
      <t xml:space="preserve">   </t>
    </r>
  </si>
  <si>
    <t xml:space="preserve">Financial benefits </t>
  </si>
  <si>
    <t xml:space="preserve">Employee compensation and benefits </t>
  </si>
  <si>
    <t>billions</t>
  </si>
  <si>
    <t xml:space="preserve">Eligible employees invested in CIBC common shares through the Employee Share Purchase Plan in Canada </t>
  </si>
  <si>
    <t>Matching contributions co-invested by CIBC towards the purchase of shares for our employees</t>
  </si>
  <si>
    <r>
      <t>Workplace accidents</t>
    </r>
    <r>
      <rPr>
        <b/>
        <vertAlign val="superscript"/>
        <sz val="11"/>
        <color rgb="FF000000"/>
        <rFont val="Arial"/>
        <family val="2"/>
      </rPr>
      <t>(1)</t>
    </r>
  </si>
  <si>
    <r>
      <t>Minor workplace injuries</t>
    </r>
    <r>
      <rPr>
        <b/>
        <vertAlign val="superscript"/>
        <sz val="10"/>
        <color theme="1"/>
        <rFont val="Arial"/>
        <family val="2"/>
      </rPr>
      <t>(2)</t>
    </r>
  </si>
  <si>
    <t>Number of Injuries</t>
  </si>
  <si>
    <r>
      <t>Disabling workplace injuries</t>
    </r>
    <r>
      <rPr>
        <b/>
        <vertAlign val="superscript"/>
        <sz val="10"/>
        <color theme="1"/>
        <rFont val="Arial"/>
        <family val="2"/>
      </rPr>
      <t>(3)</t>
    </r>
  </si>
  <si>
    <r>
      <t>Total injury frequency rate</t>
    </r>
    <r>
      <rPr>
        <b/>
        <vertAlign val="superscript"/>
        <sz val="10"/>
        <color theme="1"/>
        <rFont val="Arial"/>
        <family val="2"/>
      </rPr>
      <t>(4)</t>
    </r>
    <r>
      <rPr>
        <b/>
        <sz val="10"/>
        <color theme="1"/>
        <rFont val="Arial"/>
        <family val="2"/>
      </rPr>
      <t> </t>
    </r>
  </si>
  <si>
    <t>Rate</t>
  </si>
  <si>
    <t>1.29 </t>
  </si>
  <si>
    <t>1.62 </t>
  </si>
  <si>
    <t>1.35 </t>
  </si>
  <si>
    <r>
      <t>Lost-time injury frequency rate</t>
    </r>
    <r>
      <rPr>
        <b/>
        <vertAlign val="superscript"/>
        <sz val="10"/>
        <color theme="1"/>
        <rFont val="Arial"/>
        <family val="2"/>
      </rPr>
      <t>(4)</t>
    </r>
    <r>
      <rPr>
        <b/>
        <sz val="10"/>
        <color theme="1"/>
        <rFont val="Arial"/>
        <family val="2"/>
      </rPr>
      <t> </t>
    </r>
  </si>
  <si>
    <t>0.19 </t>
  </si>
  <si>
    <t>0.21 </t>
  </si>
  <si>
    <t>0.24 </t>
  </si>
  <si>
    <t>Fatalities</t>
  </si>
  <si>
    <t xml:space="preserve">Number of fatalities </t>
  </si>
  <si>
    <r>
      <rPr>
        <vertAlign val="superscript"/>
        <sz val="10"/>
        <color rgb="FF000000"/>
        <rFont val="Arial"/>
        <family val="2"/>
      </rPr>
      <t>(1)</t>
    </r>
    <r>
      <rPr>
        <sz val="10"/>
        <color rgb="FF000000"/>
        <rFont val="Arial"/>
        <family val="2"/>
      </rPr>
      <t xml:space="preserve"> Data is for the calendar year. Federally regulated employees in Canada, including INTRIA, for calendar years 2016 - 2022. Federally regulated employees in Canada include all regular employees (full time and part time) and temporary employees (full time and part time) employed at any point in the calendar year. The 2023 data will be reported to the federal government in spring 2024. 
</t>
    </r>
    <r>
      <rPr>
        <vertAlign val="superscript"/>
        <sz val="10"/>
        <color rgb="FF000000"/>
        <rFont val="Arial"/>
        <family val="2"/>
      </rPr>
      <t>(2)</t>
    </r>
    <r>
      <rPr>
        <sz val="10"/>
        <color rgb="FF000000"/>
        <rFont val="Arial"/>
        <family val="2"/>
      </rPr>
      <t xml:space="preserve"> Minor injuries are injuries that are treated in the workplace (if required), with no time lost beyond the day of the injury.  
</t>
    </r>
    <r>
      <rPr>
        <vertAlign val="superscript"/>
        <sz val="10"/>
        <color rgb="FF000000"/>
        <rFont val="Arial"/>
        <family val="2"/>
      </rPr>
      <t>(3)</t>
    </r>
    <r>
      <rPr>
        <sz val="10"/>
        <color rgb="FF000000"/>
        <rFont val="Arial"/>
        <family val="2"/>
      </rPr>
      <t xml:space="preserve"> Disabling injuries are injuries that result in lost time from the workplace on any day following the day of the injury. 
</t>
    </r>
    <r>
      <rPr>
        <vertAlign val="superscript"/>
        <sz val="10"/>
        <color rgb="FF000000"/>
        <rFont val="Arial"/>
        <family val="2"/>
      </rPr>
      <t>(4)</t>
    </r>
    <r>
      <rPr>
        <sz val="10"/>
        <color rgb="FF000000"/>
        <rFont val="Arial"/>
        <family val="2"/>
      </rPr>
      <t xml:space="preserve"> Injury rate per 100 employees (expressed as headcount) equals the number of injuries divided by the result of the headcount divided by 100. </t>
    </r>
  </si>
  <si>
    <t>Absenteeism rate</t>
  </si>
  <si>
    <r>
      <t>Canada</t>
    </r>
    <r>
      <rPr>
        <b/>
        <vertAlign val="superscript"/>
        <sz val="10"/>
        <color theme="1"/>
        <rFont val="Arial"/>
        <family val="2"/>
      </rPr>
      <t>(1)</t>
    </r>
  </si>
  <si>
    <t>1.1% </t>
  </si>
  <si>
    <t>0.8% </t>
  </si>
  <si>
    <t>0.7% </t>
  </si>
  <si>
    <r>
      <rPr>
        <vertAlign val="superscript"/>
        <sz val="10"/>
        <color theme="1"/>
        <rFont val="Arial"/>
        <family val="2"/>
      </rPr>
      <t>(1)</t>
    </r>
    <r>
      <rPr>
        <sz val="10"/>
        <color theme="1"/>
        <rFont val="Arial"/>
        <family val="2"/>
      </rPr>
      <t xml:space="preserve"> CIBC absenteeism rate is calculated as total sick days recorded by regular employees in Workday (a human capital management system) in the fiscal period divided by the average of the beginning and ending regular employee counts of the fiscal period multiplied by 250 (the standard number of working days per year). 2019 is calculated using the fiscal end-period regular employee count as the denominator. CIBC absenteeism rates include sick days due to minor illnesses or minor workplace injuries, not including short term disability leaves. The 2022 and 2023 results included an absence category related to COVID-19. Excludes CIBC FirstCaribbean.</t>
    </r>
  </si>
  <si>
    <t>CIBC FirstCaribbean - Absenteeism rate</t>
  </si>
  <si>
    <r>
      <t>CIBC FirstCaribbean - Absenteeism rate</t>
    </r>
    <r>
      <rPr>
        <b/>
        <vertAlign val="superscript"/>
        <sz val="10"/>
        <color theme="1"/>
        <rFont val="Arial"/>
        <family val="2"/>
      </rPr>
      <t>(1)</t>
    </r>
  </si>
  <si>
    <r>
      <rPr>
        <vertAlign val="superscript"/>
        <sz val="10"/>
        <rFont val="Arial"/>
        <family val="2"/>
      </rPr>
      <t>(1)</t>
    </r>
    <r>
      <rPr>
        <sz val="10"/>
        <rFont val="Arial"/>
        <family val="2"/>
      </rPr>
      <t xml:space="preserve"> CIBC FirstCaribbean absenteeism rate is calculated as total sick days recorded in Lanteria (HR system) divided by the average of the sum of the regular working paid leaves and temporary empoyees multiplied by the standard number of working days per year of 258. It includes sick days due to minor illnesses and extended medical leaves of absence up to six months, not including long-term disability leaves. For the purposes of this calculation, the average is taken as the beginning and ending employee counts of the fiscal period. </t>
    </r>
  </si>
  <si>
    <r>
      <t>Inclusion at work</t>
    </r>
    <r>
      <rPr>
        <b/>
        <vertAlign val="superscript"/>
        <sz val="14"/>
        <color theme="1"/>
        <rFont val="Arial"/>
        <family val="2"/>
      </rPr>
      <t>(1)</t>
    </r>
  </si>
  <si>
    <r>
      <t>Board and executive leadership representation at CIBC</t>
    </r>
    <r>
      <rPr>
        <b/>
        <vertAlign val="superscript"/>
        <sz val="12"/>
        <color rgb="FFC00000"/>
        <rFont val="Arial"/>
        <family val="2"/>
      </rPr>
      <t xml:space="preserve">  </t>
    </r>
  </si>
  <si>
    <t>CIBC's Board of Directors</t>
  </si>
  <si>
    <t>Women (Global)  </t>
  </si>
  <si>
    <t>At least 40% women on CIBC's Board of Directors</t>
  </si>
  <si>
    <r>
      <t>46%</t>
    </r>
    <r>
      <rPr>
        <b/>
        <vertAlign val="superscript"/>
        <sz val="10"/>
        <rFont val="Arial"/>
        <family val="2"/>
      </rPr>
      <t>(2)</t>
    </r>
    <r>
      <rPr>
        <b/>
        <sz val="10"/>
        <rFont val="Arial"/>
        <family val="2"/>
      </rPr>
      <t xml:space="preserve">
(Achieved) </t>
    </r>
  </si>
  <si>
    <t>50% </t>
  </si>
  <si>
    <t>50%   </t>
  </si>
  <si>
    <t>40%  </t>
  </si>
  <si>
    <r>
      <t>People of colour (Global)</t>
    </r>
    <r>
      <rPr>
        <b/>
        <vertAlign val="superscript"/>
        <sz val="10"/>
        <color theme="1"/>
        <rFont val="Arial"/>
        <family val="2"/>
      </rPr>
      <t>(3)</t>
    </r>
    <r>
      <rPr>
        <b/>
        <sz val="10"/>
        <color theme="1"/>
        <rFont val="Arial"/>
        <family val="2"/>
      </rPr>
      <t>  </t>
    </r>
  </si>
  <si>
    <t>14%    </t>
  </si>
  <si>
    <t>7%    </t>
  </si>
  <si>
    <t>7%   </t>
  </si>
  <si>
    <r>
      <rPr>
        <b/>
        <sz val="10"/>
        <color rgb="FF000000"/>
        <rFont val="Arial"/>
        <family val="2"/>
      </rPr>
      <t>Black community (Global)</t>
    </r>
    <r>
      <rPr>
        <b/>
        <vertAlign val="superscript"/>
        <sz val="10"/>
        <color rgb="FF000000"/>
        <rFont val="Arial"/>
        <family val="2"/>
      </rPr>
      <t>(4)  </t>
    </r>
  </si>
  <si>
    <t>7%  </t>
  </si>
  <si>
    <r>
      <t>Indigenous peoples (Canada)</t>
    </r>
    <r>
      <rPr>
        <b/>
        <vertAlign val="superscript"/>
        <sz val="10"/>
        <color theme="1"/>
        <rFont val="Arial"/>
        <family val="2"/>
      </rPr>
      <t>(5)  </t>
    </r>
  </si>
  <si>
    <r>
      <t>0%</t>
    </r>
    <r>
      <rPr>
        <b/>
        <vertAlign val="superscript"/>
        <sz val="10"/>
        <rFont val="Arial"/>
        <family val="2"/>
      </rPr>
      <t>(2) </t>
    </r>
  </si>
  <si>
    <t>0%   </t>
  </si>
  <si>
    <t>0%  </t>
  </si>
  <si>
    <r>
      <t>Persons with disabilities (Canada)</t>
    </r>
    <r>
      <rPr>
        <b/>
        <vertAlign val="superscript"/>
        <sz val="10"/>
        <color theme="1"/>
        <rFont val="Arial"/>
        <family val="2"/>
      </rPr>
      <t>(6)</t>
    </r>
    <r>
      <rPr>
        <b/>
        <sz val="10"/>
        <color theme="1"/>
        <rFont val="Arial"/>
        <family val="2"/>
      </rPr>
      <t>  </t>
    </r>
  </si>
  <si>
    <r>
      <t>LGBTQ+ community (Global)</t>
    </r>
    <r>
      <rPr>
        <b/>
        <vertAlign val="superscript"/>
        <sz val="10"/>
        <color theme="1"/>
        <rFont val="Arial"/>
        <family val="2"/>
      </rPr>
      <t> </t>
    </r>
    <r>
      <rPr>
        <b/>
        <sz val="10"/>
        <color theme="1"/>
        <rFont val="Arial"/>
        <family val="2"/>
      </rPr>
      <t>  </t>
    </r>
  </si>
  <si>
    <r>
      <t>Board-approved executive roles</t>
    </r>
    <r>
      <rPr>
        <b/>
        <vertAlign val="superscript"/>
        <sz val="10"/>
        <color theme="1"/>
        <rFont val="Arial"/>
        <family val="2"/>
      </rPr>
      <t>(7)</t>
    </r>
  </si>
  <si>
    <t xml:space="preserve">At least 40% women in Board-approved
executive roles by 2024 (Global) </t>
  </si>
  <si>
    <r>
      <t>39%</t>
    </r>
    <r>
      <rPr>
        <b/>
        <sz val="10"/>
        <color theme="1"/>
        <rFont val="Wingdings"/>
        <charset val="2"/>
      </rPr>
      <t>ü</t>
    </r>
    <r>
      <rPr>
        <b/>
        <sz val="10"/>
        <color theme="1"/>
        <rFont val="Arial"/>
        <family val="2"/>
      </rPr>
      <t> 
(On track)</t>
    </r>
  </si>
  <si>
    <r>
      <t>38%</t>
    </r>
    <r>
      <rPr>
        <sz val="10"/>
        <color theme="1"/>
        <rFont val="Wingdings"/>
        <charset val="2"/>
      </rPr>
      <t>ü</t>
    </r>
    <r>
      <rPr>
        <sz val="10"/>
        <color theme="1"/>
        <rFont val="Arial"/>
        <family val="2"/>
      </rPr>
      <t>  </t>
    </r>
  </si>
  <si>
    <r>
      <t>38%</t>
    </r>
    <r>
      <rPr>
        <sz val="10"/>
        <color theme="1"/>
        <rFont val="Wingdings"/>
        <charset val="2"/>
      </rPr>
      <t>ü</t>
    </r>
    <r>
      <rPr>
        <sz val="10"/>
        <color theme="1"/>
        <rFont val="Arial"/>
        <family val="2"/>
      </rPr>
      <t>   </t>
    </r>
  </si>
  <si>
    <r>
      <t>33%</t>
    </r>
    <r>
      <rPr>
        <sz val="10"/>
        <color theme="1"/>
        <rFont val="Wingdings"/>
        <charset val="2"/>
      </rPr>
      <t>ü</t>
    </r>
    <r>
      <rPr>
        <sz val="10"/>
        <color theme="1"/>
        <rFont val="Arial"/>
        <family val="2"/>
      </rPr>
      <t>   </t>
    </r>
  </si>
  <si>
    <r>
      <t>32%</t>
    </r>
    <r>
      <rPr>
        <sz val="10"/>
        <rFont val="Wingdings"/>
        <charset val="2"/>
      </rPr>
      <t>ü</t>
    </r>
    <r>
      <rPr>
        <sz val="10"/>
        <rFont val="Arial"/>
        <family val="2"/>
      </rPr>
      <t>  </t>
    </r>
  </si>
  <si>
    <t>At least 25% people of colour in
Board-approved executive roles by 2024 (Global)</t>
  </si>
  <si>
    <r>
      <t>25%</t>
    </r>
    <r>
      <rPr>
        <b/>
        <sz val="10"/>
        <color theme="1"/>
        <rFont val="Wingdings"/>
        <charset val="2"/>
      </rPr>
      <t>ü</t>
    </r>
    <r>
      <rPr>
        <b/>
        <sz val="10"/>
        <color theme="1"/>
        <rFont val="Arial"/>
        <family val="2"/>
      </rPr>
      <t>  
(Achieved)</t>
    </r>
  </si>
  <si>
    <r>
      <t>24%</t>
    </r>
    <r>
      <rPr>
        <sz val="10"/>
        <color theme="1"/>
        <rFont val="Wingdings"/>
        <charset val="2"/>
      </rPr>
      <t>ü</t>
    </r>
    <r>
      <rPr>
        <sz val="10"/>
        <color theme="1"/>
        <rFont val="Arial"/>
        <family val="2"/>
      </rPr>
      <t>  </t>
    </r>
  </si>
  <si>
    <r>
      <t>23%</t>
    </r>
    <r>
      <rPr>
        <sz val="10"/>
        <color theme="1"/>
        <rFont val="Wingdings"/>
        <charset val="2"/>
      </rPr>
      <t>ü</t>
    </r>
    <r>
      <rPr>
        <sz val="10"/>
        <color theme="1"/>
        <rFont val="Arial"/>
        <family val="2"/>
      </rPr>
      <t>    </t>
    </r>
  </si>
  <si>
    <r>
      <t>20%</t>
    </r>
    <r>
      <rPr>
        <sz val="10"/>
        <color theme="1"/>
        <rFont val="Wingdings"/>
        <charset val="2"/>
      </rPr>
      <t>ü</t>
    </r>
    <r>
      <rPr>
        <sz val="10"/>
        <color theme="1"/>
        <rFont val="Arial"/>
        <family val="2"/>
      </rPr>
      <t>   </t>
    </r>
  </si>
  <si>
    <r>
      <t>18%</t>
    </r>
    <r>
      <rPr>
        <sz val="10"/>
        <rFont val="Wingdings"/>
        <charset val="2"/>
      </rPr>
      <t>ü</t>
    </r>
  </si>
  <si>
    <t>At least 5% leaders from the Black
community in Board-approved executive
roles by 2025 (Global)</t>
  </si>
  <si>
    <r>
      <t>4%</t>
    </r>
    <r>
      <rPr>
        <b/>
        <sz val="10"/>
        <color theme="1"/>
        <rFont val="Wingdings"/>
        <charset val="2"/>
      </rPr>
      <t xml:space="preserve">ü
</t>
    </r>
    <r>
      <rPr>
        <b/>
        <sz val="10"/>
        <color theme="1"/>
        <rFont val="Arial"/>
        <family val="2"/>
      </rPr>
      <t> (On track) </t>
    </r>
  </si>
  <si>
    <r>
      <t>3%</t>
    </r>
    <r>
      <rPr>
        <sz val="10"/>
        <color theme="1"/>
        <rFont val="Wingdings"/>
        <charset val="2"/>
      </rPr>
      <t>ü</t>
    </r>
    <r>
      <rPr>
        <sz val="10"/>
        <color theme="1"/>
        <rFont val="Arial"/>
        <family val="2"/>
      </rPr>
      <t>  </t>
    </r>
  </si>
  <si>
    <r>
      <t>3%</t>
    </r>
    <r>
      <rPr>
        <sz val="10"/>
        <color theme="1"/>
        <rFont val="Wingdings"/>
        <charset val="2"/>
      </rPr>
      <t>ü</t>
    </r>
    <r>
      <rPr>
        <sz val="10"/>
        <color theme="1"/>
        <rFont val="Arial"/>
        <family val="2"/>
      </rPr>
      <t>   </t>
    </r>
  </si>
  <si>
    <t>At least 2% Indigenous peoples in
Board-approved executive roles by 2025 (Canada)</t>
  </si>
  <si>
    <r>
      <t>1%</t>
    </r>
    <r>
      <rPr>
        <b/>
        <sz val="10"/>
        <color theme="1"/>
        <rFont val="Wingdings"/>
        <charset val="2"/>
      </rPr>
      <t>ü</t>
    </r>
    <r>
      <rPr>
        <b/>
        <sz val="10"/>
        <color theme="1"/>
        <rFont val="Arial"/>
        <family val="2"/>
      </rPr>
      <t>  
(On track)</t>
    </r>
  </si>
  <si>
    <r>
      <t>1%</t>
    </r>
    <r>
      <rPr>
        <sz val="10"/>
        <color theme="1"/>
        <rFont val="Wingdings"/>
        <charset val="2"/>
      </rPr>
      <t>ü</t>
    </r>
    <r>
      <rPr>
        <sz val="10"/>
        <color theme="1"/>
        <rFont val="Arial"/>
        <family val="2"/>
      </rPr>
      <t>  </t>
    </r>
  </si>
  <si>
    <t>1%   </t>
  </si>
  <si>
    <t>1%  </t>
  </si>
  <si>
    <t>11%  </t>
  </si>
  <si>
    <t>12%   </t>
  </si>
  <si>
    <t>3%  </t>
  </si>
  <si>
    <t>3%   </t>
  </si>
  <si>
    <t>2%  </t>
  </si>
  <si>
    <r>
      <rPr>
        <vertAlign val="superscript"/>
        <sz val="10"/>
        <color theme="1"/>
        <rFont val="Arial"/>
        <family val="2"/>
      </rPr>
      <t>(1)</t>
    </r>
    <r>
      <rPr>
        <sz val="10"/>
        <color theme="1"/>
        <rFont val="Arial"/>
        <family val="2"/>
      </rPr>
      <t xml:space="preserve"> All data is based on self-identification voluntarily disclosed as at October 31. Global refers to Canada, US, and International, excluding CIBC FirstCaribbean. 
</t>
    </r>
    <r>
      <rPr>
        <vertAlign val="superscript"/>
        <sz val="10"/>
        <color theme="1"/>
        <rFont val="Arial"/>
        <family val="2"/>
      </rPr>
      <t>(2)</t>
    </r>
    <r>
      <rPr>
        <sz val="10"/>
        <color theme="1"/>
        <rFont val="Arial"/>
        <family val="2"/>
      </rPr>
      <t xml:space="preserve"> 2023 Board leadership information is as at October 31, 2023. Effective November 1, 2023, the representation of women became 43% and the representation of Indigenous peoples became 7%. 
</t>
    </r>
    <r>
      <rPr>
        <vertAlign val="superscript"/>
        <sz val="10"/>
        <color theme="1"/>
        <rFont val="Arial"/>
        <family val="2"/>
      </rPr>
      <t>(3)</t>
    </r>
    <r>
      <rPr>
        <sz val="10"/>
        <color theme="1"/>
        <rFont val="Arial"/>
        <family val="2"/>
      </rPr>
      <t xml:space="preserve"> 2021 and earlier data reﬂected visible minorities in Canada only, while 2022 and 2023 data reﬂects people of colour globally. Visible minorities is deﬁned as persons – other than Indigenous peoples – who self-identify as non-white. People of colour includes those who self-identify as visible minorities in Canada and non-white outside of Canada. 
</t>
    </r>
    <r>
      <rPr>
        <vertAlign val="superscript"/>
        <sz val="10"/>
        <color theme="1"/>
        <rFont val="Arial"/>
        <family val="2"/>
      </rPr>
      <t>(4)</t>
    </r>
    <r>
      <rPr>
        <sz val="10"/>
        <color theme="1"/>
        <rFont val="Arial"/>
        <family val="2"/>
      </rPr>
      <t xml:space="preserve"> 2021 and earlier data reflected members of the Black community in Canada only, while 2022 and 2023 data is global. Starting in 2023, the share of leaders from the Black community also includes executives who have self-identified as Mixed Race and have reported at least one of their ethnicities as Black. This change represents a more precise measurement driven by the availability of more granular data for leaders who self-identify as members of the Black community.
</t>
    </r>
    <r>
      <rPr>
        <vertAlign val="superscript"/>
        <sz val="10"/>
        <color theme="1"/>
        <rFont val="Arial"/>
        <family val="2"/>
      </rPr>
      <t>(5)</t>
    </r>
    <r>
      <rPr>
        <sz val="10"/>
        <color theme="1"/>
        <rFont val="Arial"/>
        <family val="2"/>
      </rPr>
      <t xml:space="preserve"> Indigenous peoples refers to the original inhabitants of Canada and their descendants, including First Nations, Inuit, and Métis peoples. Reporting also includes those who self-identify as having mixed or other Indigenous ancestry, based on the aforementioned definition.
</t>
    </r>
    <r>
      <rPr>
        <vertAlign val="superscript"/>
        <sz val="10"/>
        <color theme="1"/>
        <rFont val="Arial"/>
        <family val="2"/>
      </rPr>
      <t>(6)</t>
    </r>
    <r>
      <rPr>
        <sz val="10"/>
        <color theme="1"/>
        <rFont val="Arial"/>
        <family val="2"/>
      </rPr>
      <t xml:space="preserve"> Persons with disabilities are those who have long-term, temporary or recurring physical, mental, sensory, psychological or learning differences. Definition and help text related to persons with disabilities was revised prospectively in 2022 to reflect temporary as well as long-term and recurring physical, mental, sensory, psychological or learning differences.
</t>
    </r>
    <r>
      <rPr>
        <vertAlign val="superscript"/>
        <sz val="10"/>
        <color theme="1"/>
        <rFont val="Arial"/>
        <family val="2"/>
      </rPr>
      <t>(7)</t>
    </r>
    <r>
      <rPr>
        <sz val="10"/>
        <color theme="1"/>
        <rFont val="Arial"/>
        <family val="2"/>
      </rPr>
      <t xml:space="preserve"> Board-approved executive roles include Vice-Presidents and above appointed to their role as of October 31. All data is based on self-identification voluntarily disclosed by employees as of October 31 and excludes temporary employees, contingent workers, retirees, and CIBC FirstCaribbean. 
</t>
    </r>
  </si>
  <si>
    <r>
      <t>Representation in management and professional roles at CIBC</t>
    </r>
    <r>
      <rPr>
        <b/>
        <vertAlign val="superscript"/>
        <sz val="12"/>
        <color rgb="FFC00000"/>
        <rFont val="Arial"/>
        <family val="2"/>
      </rPr>
      <t>(1)(2)</t>
    </r>
  </si>
  <si>
    <t xml:space="preserve">Talent segment </t>
  </si>
  <si>
    <t>Women (Global)</t>
  </si>
  <si>
    <t>People of colour (Global)</t>
  </si>
  <si>
    <t>Black community (Global)</t>
  </si>
  <si>
    <r>
      <t>Indigenous peoples (Canada)</t>
    </r>
    <r>
      <rPr>
        <b/>
        <vertAlign val="superscript"/>
        <sz val="10"/>
        <color theme="1"/>
        <rFont val="Arial"/>
        <family val="2"/>
      </rPr>
      <t>(3) </t>
    </r>
  </si>
  <si>
    <r>
      <t>Persons with disabilities (Canada)</t>
    </r>
    <r>
      <rPr>
        <b/>
        <vertAlign val="superscript"/>
        <sz val="10"/>
        <color theme="1"/>
        <rFont val="Arial"/>
        <family val="2"/>
      </rPr>
      <t>(4) </t>
    </r>
    <r>
      <rPr>
        <b/>
        <sz val="10"/>
        <color theme="1"/>
        <rFont val="Arial"/>
        <family val="2"/>
      </rPr>
      <t> </t>
    </r>
  </si>
  <si>
    <r>
      <t>LGBTQ+ community (Global)</t>
    </r>
    <r>
      <rPr>
        <b/>
        <vertAlign val="superscript"/>
        <sz val="10"/>
        <color theme="1"/>
        <rFont val="Arial"/>
        <family val="2"/>
      </rPr>
      <t> </t>
    </r>
    <r>
      <rPr>
        <b/>
        <sz val="10"/>
        <color theme="1"/>
        <rFont val="Arial"/>
        <family val="2"/>
      </rPr>
      <t> </t>
    </r>
  </si>
  <si>
    <r>
      <rPr>
        <vertAlign val="superscript"/>
        <sz val="10"/>
        <rFont val="Arial"/>
        <family val="2"/>
      </rPr>
      <t>(1)</t>
    </r>
    <r>
      <rPr>
        <sz val="10"/>
        <rFont val="Arial"/>
        <family val="2"/>
      </rPr>
      <t xml:space="preserve"> Management and professional roles include certain senior management, senior professionals, and other roles in equivalent job levels based on a number of factors such as skill, effort, level of responsibility, and span of control related to the job.  
</t>
    </r>
    <r>
      <rPr>
        <vertAlign val="superscript"/>
        <sz val="10"/>
        <rFont val="Arial"/>
        <family val="2"/>
      </rPr>
      <t>(2)</t>
    </r>
    <r>
      <rPr>
        <sz val="10"/>
        <rFont val="Arial"/>
        <family val="2"/>
      </rPr>
      <t xml:space="preserve"> All data is based on self-identification voluntarily disclosed by employees as of Oct 31. This measure reflects the percentage of total global regular employees. Regular employees refers to our regular (full-time and part-time) employees, who are working or on paid leaves, as at October 31. Excludes temporary employees, retirees, employees on unpaid leaves, contingent workers and CIBC FirstCaribbean. Ethnicity and sexual orientation data is not collected in all geographies in which CIBC operates. Representation and changes therein are influenced by hiring, retention, and changes in self-identification.
</t>
    </r>
    <r>
      <rPr>
        <vertAlign val="superscript"/>
        <sz val="10"/>
        <rFont val="Arial"/>
        <family val="2"/>
      </rPr>
      <t>(3)</t>
    </r>
    <r>
      <rPr>
        <sz val="10"/>
        <rFont val="Arial"/>
        <family val="2"/>
      </rPr>
      <t xml:space="preserve"> Indigenous peoples refers to the original inhabitants of Canada and their descendants, including First Nations, Inuit, and Métis peoples. Reporting also includes those who self-identify as having mixed or other Indigenous ancestry, based on the aforementioned definition.
</t>
    </r>
    <r>
      <rPr>
        <vertAlign val="superscript"/>
        <sz val="10"/>
        <rFont val="Arial"/>
        <family val="2"/>
      </rPr>
      <t>(4)</t>
    </r>
    <r>
      <rPr>
        <sz val="10"/>
        <rFont val="Arial"/>
        <family val="2"/>
      </rPr>
      <t xml:space="preserve"> Persons with disabilities are those who have long-term, temporary or recurring physical, mental, sensory, psychological or learning differences. Definition and help text related to persons with disabilities was revised prospectively in 2022 to reflect temporary as well as long-term and recurring physical, mental, sensory, psychological or learning differences.</t>
    </r>
  </si>
  <si>
    <r>
      <t>Global regular employees - representation of women</t>
    </r>
    <r>
      <rPr>
        <b/>
        <vertAlign val="superscript"/>
        <sz val="12"/>
        <color rgb="FFC00000"/>
        <rFont val="Arial"/>
        <family val="2"/>
      </rPr>
      <t>(1)(2)</t>
    </r>
  </si>
  <si>
    <t>Total global regular employees</t>
  </si>
  <si>
    <t>55% </t>
  </si>
  <si>
    <t xml:space="preserve">Total external hires </t>
  </si>
  <si>
    <t>53% </t>
  </si>
  <si>
    <t>50%  </t>
  </si>
  <si>
    <t>49%  </t>
  </si>
  <si>
    <t xml:space="preserve">Promotions </t>
  </si>
  <si>
    <t>54% </t>
  </si>
  <si>
    <t>C-Suite (EVP and above who are direct reports of the CEO)</t>
  </si>
  <si>
    <t>40% </t>
  </si>
  <si>
    <r>
      <rPr>
        <b/>
        <sz val="10"/>
        <color rgb="FF000000"/>
        <rFont val="Arial"/>
        <family val="2"/>
      </rPr>
      <t>Executives</t>
    </r>
    <r>
      <rPr>
        <b/>
        <vertAlign val="superscript"/>
        <sz val="10"/>
        <color rgb="FF000000"/>
        <rFont val="Arial"/>
        <family val="2"/>
      </rPr>
      <t>(3)</t>
    </r>
    <r>
      <rPr>
        <b/>
        <sz val="10"/>
        <color rgb="FF000000"/>
        <rFont val="Arial"/>
        <family val="2"/>
      </rPr>
      <t xml:space="preserve"> </t>
    </r>
  </si>
  <si>
    <r>
      <t>39%</t>
    </r>
    <r>
      <rPr>
        <b/>
        <sz val="10"/>
        <color theme="1"/>
        <rFont val="Wingdings"/>
        <charset val="2"/>
      </rPr>
      <t>ü</t>
    </r>
    <r>
      <rPr>
        <b/>
        <sz val="10"/>
        <color theme="1"/>
        <rFont val="Arial"/>
        <family val="2"/>
      </rPr>
      <t> 
(On track)</t>
    </r>
  </si>
  <si>
    <r>
      <t>38%</t>
    </r>
    <r>
      <rPr>
        <sz val="10"/>
        <color theme="1"/>
        <rFont val="Wingdings"/>
        <charset val="2"/>
      </rPr>
      <t>ü</t>
    </r>
  </si>
  <si>
    <r>
      <t>38%</t>
    </r>
    <r>
      <rPr>
        <sz val="10"/>
        <color theme="1"/>
        <rFont val="Wingdings"/>
        <charset val="2"/>
      </rPr>
      <t>ü</t>
    </r>
    <r>
      <rPr>
        <sz val="10"/>
        <color theme="1"/>
        <rFont val="Arial"/>
        <family val="2"/>
      </rPr>
      <t> </t>
    </r>
  </si>
  <si>
    <r>
      <t>33%</t>
    </r>
    <r>
      <rPr>
        <sz val="10"/>
        <color theme="1"/>
        <rFont val="Wingdings"/>
        <charset val="2"/>
      </rPr>
      <t>ü</t>
    </r>
    <r>
      <rPr>
        <sz val="10"/>
        <color theme="1"/>
        <rFont val="Arial"/>
        <family val="2"/>
      </rPr>
      <t> </t>
    </r>
  </si>
  <si>
    <r>
      <t>32%</t>
    </r>
    <r>
      <rPr>
        <sz val="10"/>
        <color theme="1"/>
        <rFont val="Wingdings"/>
        <charset val="2"/>
      </rPr>
      <t>ü</t>
    </r>
  </si>
  <si>
    <r>
      <t>Senior management and senior professionals</t>
    </r>
    <r>
      <rPr>
        <b/>
        <vertAlign val="superscript"/>
        <sz val="10"/>
        <rFont val="Arial"/>
        <family val="2"/>
      </rPr>
      <t>(4)</t>
    </r>
  </si>
  <si>
    <t>38% </t>
  </si>
  <si>
    <t>37% </t>
  </si>
  <si>
    <t>36% </t>
  </si>
  <si>
    <r>
      <t>Management and professionals</t>
    </r>
    <r>
      <rPr>
        <b/>
        <vertAlign val="superscript"/>
        <sz val="10"/>
        <rFont val="Arial"/>
        <family val="2"/>
      </rPr>
      <t>(4)</t>
    </r>
  </si>
  <si>
    <t>48% </t>
  </si>
  <si>
    <t>46% </t>
  </si>
  <si>
    <r>
      <t>Supervisors and individual contributors</t>
    </r>
    <r>
      <rPr>
        <b/>
        <vertAlign val="superscript"/>
        <sz val="10"/>
        <rFont val="Arial"/>
        <family val="2"/>
      </rPr>
      <t>(4)</t>
    </r>
  </si>
  <si>
    <t>67% </t>
  </si>
  <si>
    <t>69% </t>
  </si>
  <si>
    <t>70% </t>
  </si>
  <si>
    <r>
      <t>Revenue generating roles</t>
    </r>
    <r>
      <rPr>
        <b/>
        <vertAlign val="superscript"/>
        <sz val="10"/>
        <rFont val="Arial"/>
        <family val="2"/>
      </rPr>
      <t>(5)</t>
    </r>
    <r>
      <rPr>
        <sz val="9"/>
        <rFont val="Calibri"/>
        <family val="2"/>
      </rPr>
      <t> </t>
    </r>
  </si>
  <si>
    <t>57% </t>
  </si>
  <si>
    <t>58% </t>
  </si>
  <si>
    <r>
      <t>Engineering roles</t>
    </r>
    <r>
      <rPr>
        <b/>
        <vertAlign val="superscript"/>
        <sz val="10"/>
        <rFont val="Arial"/>
        <family val="2"/>
      </rPr>
      <t>(6)</t>
    </r>
  </si>
  <si>
    <t>52% </t>
  </si>
  <si>
    <r>
      <t>Technology roles</t>
    </r>
    <r>
      <rPr>
        <b/>
        <vertAlign val="superscript"/>
        <sz val="10"/>
        <rFont val="Arial"/>
        <family val="2"/>
      </rPr>
      <t>(7)</t>
    </r>
  </si>
  <si>
    <t>41% </t>
  </si>
  <si>
    <r>
      <rPr>
        <vertAlign val="superscript"/>
        <sz val="10"/>
        <color theme="1"/>
        <rFont val="Arial"/>
        <family val="2"/>
      </rPr>
      <t>(1)</t>
    </r>
    <r>
      <rPr>
        <sz val="10"/>
        <color theme="1"/>
        <rFont val="Arial"/>
        <family val="2"/>
      </rPr>
      <t xml:space="preserve"> All data is based on self-identification voluntarily disclosed by employees as of Oct 31. This measure reflects the percentage of total global regular employees. Regular employees refers to our regular (full-time and part-time) employees, who are working or on paid leaves, as at October 31. Excludes CIBC FirstCaribbean, temporary employees, retirees, employees on unpaid leaves, and contingent workers. Global refers to Canada, US, and International, excluding CIBC FirstCaribbean.
</t>
    </r>
    <r>
      <rPr>
        <vertAlign val="superscript"/>
        <sz val="10"/>
        <color theme="1"/>
        <rFont val="Arial"/>
        <family val="2"/>
      </rPr>
      <t>(2)</t>
    </r>
    <r>
      <rPr>
        <sz val="10"/>
        <color theme="1"/>
        <rFont val="Arial"/>
        <family val="2"/>
      </rPr>
      <t xml:space="preserve"> We aim to achieve or maintain 40%-60% representation of women across all levels, unless a unique target has been set. Where we do not meet this guideline, we will implement corrective actions. 
</t>
    </r>
    <r>
      <rPr>
        <vertAlign val="superscript"/>
        <sz val="10"/>
        <color theme="1"/>
        <rFont val="Arial"/>
        <family val="2"/>
      </rPr>
      <t>(3)</t>
    </r>
    <r>
      <rPr>
        <sz val="10"/>
        <color theme="1"/>
        <rFont val="Arial"/>
        <family val="2"/>
      </rPr>
      <t xml:space="preserve"> Board-approved executive roles include Vice-Presidents and above appointed to their role as of October 31. All data is based on self-identification voluntarily disclosed by employees as of October 31 and excludes temporary employees, contingent workers, retirees, and CIBC FirstCaribbean.   
</t>
    </r>
    <r>
      <rPr>
        <vertAlign val="superscript"/>
        <sz val="10"/>
        <color theme="1"/>
        <rFont val="Arial"/>
        <family val="2"/>
      </rPr>
      <t>(4)</t>
    </r>
    <r>
      <rPr>
        <sz val="10"/>
        <color theme="1"/>
        <rFont val="Arial"/>
        <family val="2"/>
      </rPr>
      <t xml:space="preserve"> These population segments also include other roles in equivalent job levels based on a number of factors such as skill, effort, level of responsibility and span of control related to the job. 
</t>
    </r>
    <r>
      <rPr>
        <vertAlign val="superscript"/>
        <sz val="10"/>
        <color theme="1"/>
        <rFont val="Arial"/>
        <family val="2"/>
      </rPr>
      <t>(5)</t>
    </r>
    <r>
      <rPr>
        <sz val="10"/>
        <color theme="1"/>
        <rFont val="Arial"/>
        <family val="2"/>
      </rPr>
      <t xml:space="preserve"> Employees in strategic business units in Personal Business Banking, Commercial Banking &amp; Wealth Management, Capital Markets and US Region (excludes business support roles in these strategic business units). 
</t>
    </r>
    <r>
      <rPr>
        <vertAlign val="superscript"/>
        <sz val="10"/>
        <color theme="1"/>
        <rFont val="Arial"/>
        <family val="2"/>
      </rPr>
      <t>(6)</t>
    </r>
    <r>
      <rPr>
        <sz val="10"/>
        <color theme="1"/>
        <rFont val="Arial"/>
        <family val="2"/>
      </rPr>
      <t xml:space="preserve"> Employees in roles aligned to the Data Science, Information Technology Project Management, and Process Improvement &amp; Engineering job families. 
</t>
    </r>
    <r>
      <rPr>
        <vertAlign val="superscript"/>
        <sz val="10"/>
        <color theme="1"/>
        <rFont val="Arial"/>
        <family val="2"/>
      </rPr>
      <t>(7)</t>
    </r>
    <r>
      <rPr>
        <sz val="10"/>
        <color theme="1"/>
        <rFont val="Arial"/>
        <family val="2"/>
      </rPr>
      <t xml:space="preserve"> Employees in Information Technology, which has the largest proportion of STEM roles of any line of business. Other STEM roles across the bank are not captured in this metric. </t>
    </r>
  </si>
  <si>
    <r>
      <t>Global regular employees - representation of people of colour</t>
    </r>
    <r>
      <rPr>
        <b/>
        <vertAlign val="superscript"/>
        <sz val="12"/>
        <color rgb="FFC00000"/>
        <rFont val="Arial"/>
        <family val="2"/>
      </rPr>
      <t>(1)</t>
    </r>
  </si>
  <si>
    <t xml:space="preserve">Total global regular employees </t>
  </si>
  <si>
    <t>44% </t>
  </si>
  <si>
    <t>43% </t>
  </si>
  <si>
    <t>47% </t>
  </si>
  <si>
    <t>35% </t>
  </si>
  <si>
    <t>45% </t>
  </si>
  <si>
    <t>20% </t>
  </si>
  <si>
    <r>
      <t>Executives</t>
    </r>
    <r>
      <rPr>
        <b/>
        <vertAlign val="superscript"/>
        <sz val="10"/>
        <color rgb="FF000000"/>
        <rFont val="Arial"/>
        <family val="2"/>
      </rPr>
      <t>(2)</t>
    </r>
    <r>
      <rPr>
        <b/>
        <sz val="10"/>
        <color rgb="FF000000"/>
        <rFont val="Arial"/>
        <family val="2"/>
      </rPr>
      <t xml:space="preserve"> </t>
    </r>
  </si>
  <si>
    <r>
      <t>Senior management and senior professionals</t>
    </r>
    <r>
      <rPr>
        <b/>
        <vertAlign val="superscript"/>
        <sz val="10"/>
        <rFont val="Arial"/>
        <family val="2"/>
      </rPr>
      <t>(3)</t>
    </r>
  </si>
  <si>
    <t>33% </t>
  </si>
  <si>
    <t>30% </t>
  </si>
  <si>
    <t>28% </t>
  </si>
  <si>
    <r>
      <t>Management and professionals</t>
    </r>
    <r>
      <rPr>
        <b/>
        <vertAlign val="superscript"/>
        <sz val="10"/>
        <rFont val="Arial"/>
        <family val="2"/>
      </rPr>
      <t>(3)</t>
    </r>
  </si>
  <si>
    <r>
      <t>Supervisors and individual contributors</t>
    </r>
    <r>
      <rPr>
        <b/>
        <vertAlign val="superscript"/>
        <sz val="10"/>
        <rFont val="Arial"/>
        <family val="2"/>
      </rPr>
      <t>(3)</t>
    </r>
  </si>
  <si>
    <r>
      <t>Revenue generating roles</t>
    </r>
    <r>
      <rPr>
        <b/>
        <vertAlign val="superscript"/>
        <sz val="10"/>
        <rFont val="Arial"/>
        <family val="2"/>
      </rPr>
      <t>(4)</t>
    </r>
  </si>
  <si>
    <r>
      <t>Engineering roles</t>
    </r>
    <r>
      <rPr>
        <b/>
        <vertAlign val="superscript"/>
        <sz val="10"/>
        <rFont val="Arial"/>
        <family val="2"/>
      </rPr>
      <t>(5)</t>
    </r>
  </si>
  <si>
    <r>
      <t>Technology roles</t>
    </r>
    <r>
      <rPr>
        <b/>
        <vertAlign val="superscript"/>
        <sz val="10"/>
        <rFont val="Arial"/>
        <family val="2"/>
      </rPr>
      <t>(6)</t>
    </r>
  </si>
  <si>
    <r>
      <rPr>
        <vertAlign val="superscript"/>
        <sz val="10"/>
        <color rgb="FF000000"/>
        <rFont val="Arial"/>
        <family val="2"/>
      </rPr>
      <t>(1)</t>
    </r>
    <r>
      <rPr>
        <sz val="10"/>
        <color rgb="FF000000"/>
        <rFont val="Arial"/>
        <family val="2"/>
      </rPr>
      <t xml:space="preserve"> All data is based on self-identification voluntarily disclosed by employees as of Oct 31. This measure reflects the percentage of total global regular employees. Regular employees refers to our regular (full-time and part-time) employees, who are working or on paid leaves, as at October 31. Excludes CIBC FirstCaribbean, temporary employees, retirees, employees on unpaid leaves, and contingent workers. Global refers to Canada, US, and International, excluding CIBC FirstCaribbean. People of colour includes employees who self-identify as visible minorities in Canada and non-white outside of Canada. This includes individuals who self-identified their race/ethnicity as ‘Other’, as well as those in Canada who self-identified as a visible minority but did not complete the race / ethnicity question or selected ‘Prefer not to answer’. This contributes to the delta between the ‘People of colour’ metric and the sum of all talent segments broken out by race / ethnicity.
</t>
    </r>
    <r>
      <rPr>
        <vertAlign val="superscript"/>
        <sz val="10"/>
        <color rgb="FF000000"/>
        <rFont val="Arial"/>
        <family val="2"/>
      </rPr>
      <t xml:space="preserve">(2) </t>
    </r>
    <r>
      <rPr>
        <sz val="10"/>
        <color rgb="FF000000"/>
        <rFont val="Arial"/>
        <family val="2"/>
      </rPr>
      <t xml:space="preserve">Board-approved executive roles include Vice-Presidents and above appointed to their role as of October 31. All data is based on self-identification voluntarily disclosed by employees as of October 31 and excludes temporary employees, contingent workers, retirees, and CIBC FirstCaribbean.
</t>
    </r>
    <r>
      <rPr>
        <vertAlign val="superscript"/>
        <sz val="10"/>
        <color rgb="FF000000"/>
        <rFont val="Arial"/>
        <family val="2"/>
      </rPr>
      <t>(3)</t>
    </r>
    <r>
      <rPr>
        <sz val="10"/>
        <color rgb="FF000000"/>
        <rFont val="Arial"/>
        <family val="2"/>
      </rPr>
      <t xml:space="preserve"> These population segments also include other roles in equivalent job levels based on a number of factors such as skill, effort, level of responsibility and span of control related to the job. 
</t>
    </r>
    <r>
      <rPr>
        <vertAlign val="superscript"/>
        <sz val="10"/>
        <color rgb="FF000000"/>
        <rFont val="Arial"/>
        <family val="2"/>
      </rPr>
      <t>(4)</t>
    </r>
    <r>
      <rPr>
        <sz val="10"/>
        <color rgb="FF000000"/>
        <rFont val="Arial"/>
        <family val="2"/>
      </rPr>
      <t xml:space="preserve"> Employees in strategic business units in Personal Business Banking, Commercial Banking &amp; Wealth Management, Capital Markets and Direct Financial Services, and US Region (excludes business support roles in these strategic business units). 
</t>
    </r>
    <r>
      <rPr>
        <vertAlign val="superscript"/>
        <sz val="10"/>
        <color rgb="FF000000"/>
        <rFont val="Arial"/>
        <family val="2"/>
      </rPr>
      <t>(5)</t>
    </r>
    <r>
      <rPr>
        <sz val="10"/>
        <color rgb="FF000000"/>
        <rFont val="Arial"/>
        <family val="2"/>
      </rPr>
      <t xml:space="preserve"> Employees in roles aligned to the Data Science, Information Technology Project Management, and Process Improvement &amp; Engineering job families across our workforce. 
</t>
    </r>
    <r>
      <rPr>
        <vertAlign val="superscript"/>
        <sz val="10"/>
        <color rgb="FF000000"/>
        <rFont val="Arial"/>
        <family val="2"/>
      </rPr>
      <t>(6)</t>
    </r>
    <r>
      <rPr>
        <sz val="10"/>
        <color rgb="FF000000"/>
        <rFont val="Arial"/>
        <family val="2"/>
      </rPr>
      <t xml:space="preserve"> Employees in Information Technology, which has the largest proportion of STEM roles of any line of business. Other STEM roles across the bank are not captured in this metric. 
</t>
    </r>
  </si>
  <si>
    <r>
      <rPr>
        <b/>
        <sz val="12"/>
        <color rgb="FFC00000"/>
        <rFont val="Arial"/>
        <family val="2"/>
      </rPr>
      <t>Talent segment representation</t>
    </r>
    <r>
      <rPr>
        <b/>
        <vertAlign val="superscript"/>
        <sz val="12"/>
        <color rgb="FFC00000"/>
        <rFont val="Arial"/>
        <family val="2"/>
      </rPr>
      <t>(1)</t>
    </r>
  </si>
  <si>
    <r>
      <t>People of Colour</t>
    </r>
    <r>
      <rPr>
        <b/>
        <vertAlign val="superscript"/>
        <sz val="10"/>
        <color theme="1"/>
        <rFont val="Arial"/>
        <family val="2"/>
      </rPr>
      <t>(2)</t>
    </r>
  </si>
  <si>
    <t xml:space="preserve">     East Asian  </t>
  </si>
  <si>
    <t>14% </t>
  </si>
  <si>
    <t>13% </t>
  </si>
  <si>
    <t>12% </t>
  </si>
  <si>
    <t xml:space="preserve">     South Asian  </t>
  </si>
  <si>
    <t>10% </t>
  </si>
  <si>
    <t>8% </t>
  </si>
  <si>
    <t xml:space="preserve">     Black commnity</t>
  </si>
  <si>
    <t>5% </t>
  </si>
  <si>
    <t>4% </t>
  </si>
  <si>
    <t>3% </t>
  </si>
  <si>
    <t xml:space="preserve">     Hispanic/Latin  </t>
  </si>
  <si>
    <t>2% </t>
  </si>
  <si>
    <t xml:space="preserve">     Middle Eastern  </t>
  </si>
  <si>
    <t xml:space="preserve">     Mixed Race  </t>
  </si>
  <si>
    <t>1% </t>
  </si>
  <si>
    <r>
      <t>Indigenous peoples (Canada)</t>
    </r>
    <r>
      <rPr>
        <b/>
        <vertAlign val="superscript"/>
        <sz val="10"/>
        <color theme="1"/>
        <rFont val="Arial"/>
        <family val="2"/>
      </rPr>
      <t>(3)</t>
    </r>
  </si>
  <si>
    <t>At least 3% of workforce identify as
Indigenous peoples by 2024 (Canada)</t>
  </si>
  <si>
    <r>
      <t>2%</t>
    </r>
    <r>
      <rPr>
        <b/>
        <sz val="10"/>
        <color theme="1"/>
        <rFont val="Wingdings"/>
        <charset val="2"/>
      </rPr>
      <t>ü</t>
    </r>
    <r>
      <rPr>
        <b/>
        <sz val="10"/>
        <color theme="1"/>
        <rFont val="Arial"/>
        <family val="2"/>
      </rPr>
      <t xml:space="preserve">
(On track)</t>
    </r>
  </si>
  <si>
    <r>
      <t>3%</t>
    </r>
    <r>
      <rPr>
        <sz val="10"/>
        <color theme="1"/>
        <rFont val="Wingdings"/>
        <charset val="2"/>
      </rPr>
      <t>ü</t>
    </r>
  </si>
  <si>
    <r>
      <t>Persons with disabilities (Canada)</t>
    </r>
    <r>
      <rPr>
        <b/>
        <vertAlign val="superscript"/>
        <sz val="10"/>
        <color theme="1"/>
        <rFont val="Arial"/>
        <family val="2"/>
      </rPr>
      <t>(4)</t>
    </r>
  </si>
  <si>
    <t>At least 9% of workforce identify as persons with disabilities by 2024 (Canada)</t>
  </si>
  <si>
    <r>
      <t>10%</t>
    </r>
    <r>
      <rPr>
        <b/>
        <sz val="10"/>
        <color theme="1"/>
        <rFont val="Wingdings"/>
        <charset val="2"/>
      </rPr>
      <t>ü</t>
    </r>
    <r>
      <rPr>
        <b/>
        <sz val="10"/>
        <color theme="1"/>
        <rFont val="Arial"/>
        <family val="2"/>
      </rPr>
      <t xml:space="preserve">
(Achieved) 
</t>
    </r>
  </si>
  <si>
    <r>
      <t>9%</t>
    </r>
    <r>
      <rPr>
        <sz val="10"/>
        <color theme="1"/>
        <rFont val="Wingdings"/>
        <charset val="2"/>
      </rPr>
      <t>ü</t>
    </r>
  </si>
  <si>
    <t>LGBTQ+ community (Global)</t>
  </si>
  <si>
    <r>
      <rPr>
        <vertAlign val="superscript"/>
        <sz val="10"/>
        <color rgb="FF000000"/>
        <rFont val="Arial"/>
        <family val="2"/>
      </rPr>
      <t>(1)</t>
    </r>
    <r>
      <rPr>
        <sz val="10"/>
        <color rgb="FF000000"/>
        <rFont val="Arial"/>
        <family val="2"/>
      </rPr>
      <t xml:space="preserve"> Al</t>
    </r>
    <r>
      <rPr>
        <sz val="10"/>
        <rFont val="Arial"/>
        <family val="2"/>
      </rPr>
      <t xml:space="preserve">l data is based on self-identification voluntarily disclosed by employees and reflects the percentage of regular employees. Regular employees refers to our regular (full-time and part-time) employees, who are working or on paid leaves, as at October 31. Excludes CIBC FirstCaribbean, temporary employees, retirees, employees on unpaid leaves, and contingent workers. Ethnicity and sexual orientation data not collected in all geographies in which CIBC operates. Representation and changes therein are influenced by hiring, retention and changes in self-identification.
</t>
    </r>
    <r>
      <rPr>
        <vertAlign val="superscript"/>
        <sz val="10"/>
        <rFont val="Arial"/>
        <family val="2"/>
      </rPr>
      <t>(2)</t>
    </r>
    <r>
      <rPr>
        <sz val="10"/>
        <rFont val="Arial"/>
        <family val="2"/>
      </rPr>
      <t xml:space="preserve"> People of colour includes employees who self-identify as visible minorities in Canada and non-white outside of Canada. This includes individuals who self-identified their race/ethnicity as ‘Other’, as well as those in Canada who self-identified as a visible minority but did not complete the race / ethnicity question or selected ‘Prefer not to answer’. This contributes to the delta between the ‘People of colour’ metric and the sum of all talent segments broken out by race / ethnicity.
</t>
    </r>
    <r>
      <rPr>
        <vertAlign val="superscript"/>
        <sz val="10"/>
        <rFont val="Arial"/>
        <family val="2"/>
      </rPr>
      <t>(3)</t>
    </r>
    <r>
      <rPr>
        <sz val="10"/>
        <rFont val="Arial"/>
        <family val="2"/>
      </rPr>
      <t xml:space="preserve"> Indigenous peoples refers to the original inhabitants of Canada and their descendants, including First Nations, Inuit and Métis peoples. Reporting also includes those who self-identify as having mixed or other Indigenous ancestry, based on the aforementioned definition.
</t>
    </r>
    <r>
      <rPr>
        <vertAlign val="superscript"/>
        <sz val="10"/>
        <color rgb="FF000000"/>
        <rFont val="Arial"/>
        <family val="2"/>
      </rPr>
      <t>(4)</t>
    </r>
    <r>
      <rPr>
        <sz val="10"/>
        <color rgb="FF000000"/>
        <rFont val="Arial"/>
        <family val="2"/>
      </rPr>
      <t xml:space="preserve"> Persons with disabilities are those who have long-term, temporary or recurring physical, mental, sensory, psychological or learning differences. Definition and help text related to persons with disabilities</t>
    </r>
    <r>
      <rPr>
        <sz val="10"/>
        <rFont val="Arial"/>
        <family val="2"/>
      </rPr>
      <t xml:space="preserve"> was revised prospectively in 2022 to reflect temporary as well as long-term and recurring physical, mental, sensory, psychological or learning differences.</t>
    </r>
  </si>
  <si>
    <t>Pay analysis - women</t>
  </si>
  <si>
    <r>
      <t>Median target total direct compensation, women relative to men (Canada)</t>
    </r>
    <r>
      <rPr>
        <b/>
        <vertAlign val="superscript"/>
        <sz val="10"/>
        <color theme="1"/>
        <rFont val="Arial"/>
        <family val="2"/>
      </rPr>
      <t>(1)</t>
    </r>
  </si>
  <si>
    <t>Executives (excluding the CEO) </t>
  </si>
  <si>
    <t>Senior management and senior professionals </t>
  </si>
  <si>
    <t>Management and professionals</t>
  </si>
  <si>
    <t>99% </t>
  </si>
  <si>
    <t>Supervisors and individual contributors</t>
  </si>
  <si>
    <t>102% </t>
  </si>
  <si>
    <t>Overall (excluding the CEO)</t>
  </si>
  <si>
    <r>
      <rPr>
        <vertAlign val="superscript"/>
        <sz val="10"/>
        <rFont val="Arial"/>
        <family val="2"/>
      </rPr>
      <t>(1)</t>
    </r>
    <r>
      <rPr>
        <sz val="10"/>
        <rFont val="Arial"/>
        <family val="2"/>
      </rPr>
      <t xml:space="preserve"> These segments also include other roles in equivalent job levels based on a number of factors such as level of responsibility, complexity and span of control related to the job. To ensure a like-for-like comparison, this analysis was based on a full-time equivalent target total direct compensation, inclusive of base salaries and annual incentive compensation targets for regular employees within Canada, excluding those in frontline sales or participating in specialized compensation programs. The Executive results for 2021 have been restated as the population was expanded to include all Executives except the CEO. All data is based on self-identification voluntarily disclosed by employees as of October 31.</t>
    </r>
  </si>
  <si>
    <t>Pay analysis - people of colour</t>
  </si>
  <si>
    <r>
      <t>Median target total direct compensation, people of colour relative to non-people of colour (Canada)</t>
    </r>
    <r>
      <rPr>
        <b/>
        <vertAlign val="superscript"/>
        <sz val="10"/>
        <rFont val="Arial"/>
        <family val="2"/>
      </rPr>
      <t>(1)</t>
    </r>
  </si>
  <si>
    <r>
      <rPr>
        <vertAlign val="superscript"/>
        <sz val="10"/>
        <rFont val="Arial"/>
        <family val="2"/>
      </rPr>
      <t>(1)</t>
    </r>
    <r>
      <rPr>
        <sz val="10"/>
        <rFont val="Arial"/>
        <family val="2"/>
      </rPr>
      <t xml:space="preserve"> These segments also include other roles in equivalent job levels based on a number of factors such as level of responsibility, complexity and span of control related to the job. To ensure a like-for-like comparison, this analysis was based on a full-time equivalent target total direct compensation, inclusive of base salaries and annual incentive compensation targets for regular employees within Canada, excluding those in frontline sales or participating in specialized compensation programs. All data is based on self-identification voluntarily disclosed by employees as of October 31.</t>
    </r>
  </si>
  <si>
    <r>
      <t>External New Hires - Global</t>
    </r>
    <r>
      <rPr>
        <b/>
        <vertAlign val="superscript"/>
        <sz val="12"/>
        <color rgb="FFC00000"/>
        <rFont val="Arial"/>
        <family val="2"/>
      </rPr>
      <t>(1)</t>
    </r>
  </si>
  <si>
    <t xml:space="preserve">Total new hires </t>
  </si>
  <si>
    <t>#</t>
  </si>
  <si>
    <r>
      <t>Age</t>
    </r>
    <r>
      <rPr>
        <b/>
        <vertAlign val="superscript"/>
        <sz val="11"/>
        <rFont val="Arial"/>
        <family val="2"/>
      </rPr>
      <t>(2)</t>
    </r>
  </si>
  <si>
    <t xml:space="preserve">Talent representation </t>
  </si>
  <si>
    <r>
      <t>Women</t>
    </r>
    <r>
      <rPr>
        <b/>
        <vertAlign val="superscript"/>
        <sz val="10"/>
        <color theme="1"/>
        <rFont val="Arial"/>
        <family val="2"/>
      </rPr>
      <t xml:space="preserve">(3)  </t>
    </r>
  </si>
  <si>
    <r>
      <t>People of colour</t>
    </r>
    <r>
      <rPr>
        <b/>
        <vertAlign val="superscript"/>
        <sz val="10"/>
        <color rgb="FF000000"/>
        <rFont val="Arial"/>
        <family val="2"/>
      </rPr>
      <t xml:space="preserve">(4) </t>
    </r>
  </si>
  <si>
    <r>
      <t>Student recruitment from the Black community</t>
    </r>
    <r>
      <rPr>
        <b/>
        <vertAlign val="superscript"/>
        <sz val="10"/>
        <color rgb="FF000000"/>
        <rFont val="Arial"/>
        <family val="2"/>
      </rPr>
      <t xml:space="preserve">(5) </t>
    </r>
  </si>
  <si>
    <t xml:space="preserve">At least 5% of student recruitment is from the Black community in 2023 (Global) </t>
  </si>
  <si>
    <t>7% 
(Achieved)</t>
  </si>
  <si>
    <t>6% </t>
  </si>
  <si>
    <r>
      <rPr>
        <vertAlign val="superscript"/>
        <sz val="10"/>
        <color rgb="FF000000"/>
        <rFont val="Arial"/>
        <family val="2"/>
      </rPr>
      <t>(1)</t>
    </r>
    <r>
      <rPr>
        <sz val="10"/>
        <color rgb="FF000000"/>
        <rFont val="Arial"/>
        <family val="2"/>
      </rPr>
      <t xml:space="preserve"> New hires include regular (full-time and part-time) employees hired in the 12-month period ending October 31. Global refers to Canada, US, and International, excluding CIBC FirstCaribbean.
</t>
    </r>
    <r>
      <rPr>
        <vertAlign val="superscript"/>
        <sz val="10"/>
        <color rgb="FF000000"/>
        <rFont val="Arial"/>
        <family val="2"/>
      </rPr>
      <t>(2)</t>
    </r>
    <r>
      <rPr>
        <sz val="10"/>
        <color rgb="FF000000"/>
        <rFont val="Arial"/>
        <family val="2"/>
      </rPr>
      <t xml:space="preserve"> Age segmentation is based on age at the time of hire. Age is determined using date of birth in Workday (a human capital management system).
</t>
    </r>
    <r>
      <rPr>
        <vertAlign val="superscript"/>
        <sz val="10"/>
        <color rgb="FF000000"/>
        <rFont val="Arial"/>
        <family val="2"/>
      </rPr>
      <t>(3)</t>
    </r>
    <r>
      <rPr>
        <sz val="10"/>
        <color rgb="FF000000"/>
        <rFont val="Arial"/>
        <family val="2"/>
      </rPr>
      <t xml:space="preserve"> All data is based on self-identification voluntarily disclosed as at October 31.
</t>
    </r>
    <r>
      <rPr>
        <vertAlign val="superscript"/>
        <sz val="10"/>
        <color rgb="FF000000"/>
        <rFont val="Arial"/>
        <family val="2"/>
      </rPr>
      <t>(4)</t>
    </r>
    <r>
      <rPr>
        <sz val="10"/>
        <color rgb="FF000000"/>
        <rFont val="Arial"/>
        <family val="2"/>
      </rPr>
      <t xml:space="preserve"> People of colour includes employees who self-identify as visible minorities in Canada and non-white outside of Canada. This includes individuals who self-identified their race/ethnicity as ‘Other’, as well as those in Canada who self-identified as a visible minority but did not complete the race / ethnicity question or selected ‘Prefer not to answer’. This contributes to the delta between the ‘People of colour’ metric and the sum of all talent segments broken out by race / ethnicity.
</t>
    </r>
    <r>
      <rPr>
        <vertAlign val="superscript"/>
        <sz val="10"/>
        <color rgb="FF000000"/>
        <rFont val="Arial"/>
        <family val="2"/>
      </rPr>
      <t xml:space="preserve">(5) </t>
    </r>
    <r>
      <rPr>
        <sz val="10"/>
        <color rgb="FF000000"/>
        <rFont val="Arial"/>
        <family val="2"/>
      </rPr>
      <t>Temporary fixed term hires in co-op/intern job profiles. All data is based on self-identification voluntarily disclosed during the application process, percent is based on the number of responses. Excludes CIBC FirstCaribbean.</t>
    </r>
  </si>
  <si>
    <t>Inclusive banking</t>
  </si>
  <si>
    <r>
      <t>Growth in Indigenous commercial and wealth management business</t>
    </r>
    <r>
      <rPr>
        <b/>
        <vertAlign val="superscript"/>
        <sz val="10"/>
        <rFont val="Arial"/>
        <family val="2"/>
      </rPr>
      <t>(1)</t>
    </r>
  </si>
  <si>
    <t>26% cumulative growth in Indigenous wealth
and commercial banking business over three
years (2022–2024) (Canada)</t>
  </si>
  <si>
    <t>12%
(Achieved – 40% cumulative growth since 2022)</t>
  </si>
  <si>
    <t>24% </t>
  </si>
  <si>
    <t>N/A </t>
  </si>
  <si>
    <r>
      <t>Participants engaged through financial education seminars and events</t>
    </r>
    <r>
      <rPr>
        <b/>
        <vertAlign val="superscript"/>
        <sz val="10"/>
        <color theme="1"/>
        <rFont val="Arial"/>
        <family val="2"/>
      </rPr>
      <t>(2)</t>
    </r>
  </si>
  <si>
    <t xml:space="preserve">number </t>
  </si>
  <si>
    <t>Engage 250,000 participants in fnancial
education seminars and events over three
years (2022–2024) (Canada, US)</t>
  </si>
  <si>
    <t xml:space="preserve">108,300 
(On track – 186,700 to date) </t>
  </si>
  <si>
    <t>74,000 </t>
  </si>
  <si>
    <t>52,600 </t>
  </si>
  <si>
    <t>85,000 </t>
  </si>
  <si>
    <r>
      <t>Amount of new or increased credit authorizations to small and medium-sized enterprises (SMEs)</t>
    </r>
    <r>
      <rPr>
        <b/>
        <vertAlign val="superscript"/>
        <sz val="10"/>
        <color theme="1"/>
        <rFont val="Arial"/>
        <family val="2"/>
      </rPr>
      <t>(3)</t>
    </r>
    <r>
      <rPr>
        <b/>
        <sz val="10"/>
        <color theme="1"/>
        <rFont val="Arial"/>
        <family val="2"/>
      </rPr>
      <t xml:space="preserve"> </t>
    </r>
  </si>
  <si>
    <t>$10 billion in new or increased credit
authorizations to small and medium-sized
enterprises (SMEs) over three years
(2022–2024) (Canada)</t>
  </si>
  <si>
    <r>
      <t>$4.7</t>
    </r>
    <r>
      <rPr>
        <b/>
        <vertAlign val="superscript"/>
        <sz val="10"/>
        <rFont val="Arial"/>
        <family val="2"/>
      </rPr>
      <t>(4)</t>
    </r>
    <r>
      <rPr>
        <b/>
        <sz val="10"/>
        <rFont val="Arial"/>
        <family val="2"/>
      </rPr>
      <t xml:space="preserve">
(On track – $9.3 billion to date ) </t>
    </r>
  </si>
  <si>
    <r>
      <t>$4.6</t>
    </r>
    <r>
      <rPr>
        <vertAlign val="superscript"/>
        <sz val="10"/>
        <rFont val="Arial"/>
        <family val="2"/>
      </rPr>
      <t>(5)</t>
    </r>
  </si>
  <si>
    <r>
      <t>$4.8</t>
    </r>
    <r>
      <rPr>
        <vertAlign val="superscript"/>
        <sz val="10"/>
        <rFont val="Arial"/>
        <family val="2"/>
      </rPr>
      <t>(6)</t>
    </r>
  </si>
  <si>
    <t>$3.5 </t>
  </si>
  <si>
    <r>
      <rPr>
        <vertAlign val="superscript"/>
        <sz val="10"/>
        <rFont val="Arial"/>
        <family val="2"/>
      </rPr>
      <t>(1)</t>
    </r>
    <r>
      <rPr>
        <sz val="10"/>
        <rFont val="Arial"/>
        <family val="2"/>
      </rPr>
      <t xml:space="preserve"> This metric includes Indigenous clients of CIBC’s wealth (Private Banking, Wood Gundy, and CIBC Private Investment Council) and Commercial Banking business including Indigenous individuals, Indigenous businesses, and Indigenous communities and governments. It excludes funds held in CIBC’s retail banking channel and Indigenous Trust Services. Indigenous clients identify through self-disclosure, as evidenced by their constating documents, or status card, as applicable. The metric compares spot end of year October 31, 2022 to October 31, 2023 for Deposit, Lending and Investment Balances held in those lines of businesses. Lending balances are gross of allowances. We believe that a metric that includes loans and deposits provides the reader with a better understanding of how management assesses the size of our total client relationships with Indigenous commercial banking and wealth management clients. Our growing reputation in Indigenous communities, and increased market activity in this space, including the initiatives outlined in the Advancing economic reconciliation feature has positioned us as a trusted financial advisor and firm for Indigenous clients. This, combined with external market conditions, has driven our growth in this segment. We have achieved a cumulative growth of 40% in the last two years, achieving our three-year goal one year early. 
</t>
    </r>
    <r>
      <rPr>
        <vertAlign val="superscript"/>
        <sz val="10"/>
        <rFont val="Arial"/>
        <family val="2"/>
      </rPr>
      <t>(2)</t>
    </r>
    <r>
      <rPr>
        <sz val="10"/>
        <rFont val="Arial"/>
        <family val="2"/>
      </rPr>
      <t xml:space="preserve"> Participants refers to clients, prospective clients, family members and client referrals. In 2023, we continued to deliver financial education programming through our network of internal CIBC partners, and we also enhanced our methodology to capture financial education programming delivered by partner organizations due to the support provided by CIBC and CIBC Foundation.
</t>
    </r>
    <r>
      <rPr>
        <vertAlign val="superscript"/>
        <sz val="10"/>
        <rFont val="Arial"/>
        <family val="2"/>
      </rPr>
      <t>(3)</t>
    </r>
    <r>
      <rPr>
        <sz val="10"/>
        <rFont val="Arial"/>
        <family val="2"/>
      </rPr>
      <t xml:space="preserve"> Small enterprises are typically companies with revenue of less than $5 million and medium-sized enterprises are typically companies with revenue of more than $5 million but less than $20 million. 
</t>
    </r>
    <r>
      <rPr>
        <vertAlign val="superscript"/>
        <sz val="10"/>
        <rFont val="Arial"/>
        <family val="2"/>
      </rPr>
      <t>(4)</t>
    </r>
    <r>
      <rPr>
        <sz val="10"/>
        <rFont val="Arial"/>
        <family val="2"/>
      </rPr>
      <t xml:space="preserve"> New or increased credit authorizations in 2023 to small and medium-sized enterprises were comprised of $1.45 billion to small enterprises (includes Private Banking lending growth) and $3.21 billion to medium-sized enterprises.</t>
    </r>
    <r>
      <rPr>
        <sz val="10"/>
        <color rgb="FFFF0000"/>
        <rFont val="Arial"/>
        <family val="2"/>
      </rPr>
      <t xml:space="preserve">
</t>
    </r>
    <r>
      <rPr>
        <vertAlign val="superscript"/>
        <sz val="10"/>
        <color rgb="FF000000"/>
        <rFont val="Arial"/>
        <family val="2"/>
      </rPr>
      <t>(5)</t>
    </r>
    <r>
      <rPr>
        <sz val="10"/>
        <color rgb="FF000000"/>
        <rFont val="Arial"/>
        <family val="2"/>
      </rPr>
      <t xml:space="preserve"> New or increased credit authorizations in 2022 to small and medium-sized enterprises were comprised of $1.28 billion to small enterprises (includes Private Banking lending growth) and $3.35 billion to medium-sized enterprises.
</t>
    </r>
    <r>
      <rPr>
        <vertAlign val="superscript"/>
        <sz val="10"/>
        <color rgb="FF000000"/>
        <rFont val="Arial"/>
        <family val="2"/>
      </rPr>
      <t>(6)</t>
    </r>
    <r>
      <rPr>
        <sz val="10"/>
        <color rgb="FF000000"/>
        <rFont val="Arial"/>
        <family val="2"/>
      </rPr>
      <t xml:space="preserve"> New or increased credit authorizations in 2021 to small and medium-sized enterprises were comprised of $0.8 billion to small enterprises and $4.0 billion to medium-sized enterprises. </t>
    </r>
  </si>
  <si>
    <r>
      <t>US Affordable Multifamily Rental Housing Finance Program</t>
    </r>
    <r>
      <rPr>
        <b/>
        <vertAlign val="superscript"/>
        <sz val="10"/>
        <color theme="1"/>
        <rFont val="Arial"/>
        <family val="2"/>
      </rPr>
      <t>(1) </t>
    </r>
  </si>
  <si>
    <r>
      <t>Number of affordable housing units financed</t>
    </r>
    <r>
      <rPr>
        <b/>
        <vertAlign val="superscript"/>
        <sz val="10"/>
        <color rgb="FF000000"/>
        <rFont val="Arial"/>
        <family val="2"/>
      </rPr>
      <t>(2)</t>
    </r>
    <r>
      <rPr>
        <b/>
        <sz val="10"/>
        <color rgb="FF000000"/>
        <rFont val="Arial"/>
        <family val="2"/>
      </rPr>
      <t> </t>
    </r>
  </si>
  <si>
    <t>units</t>
  </si>
  <si>
    <t>1,114 </t>
  </si>
  <si>
    <t>396 </t>
  </si>
  <si>
    <t>647 </t>
  </si>
  <si>
    <t>Loans closed annually toward the acquisition and preservation of affordable housing</t>
  </si>
  <si>
    <t>dollars</t>
  </si>
  <si>
    <t>US$109,167,632</t>
  </si>
  <si>
    <t>US$129,001,256</t>
  </si>
  <si>
    <t> US$144,171,424</t>
  </si>
  <si>
    <t>US$67,972,687 </t>
  </si>
  <si>
    <t>US$41,767,264 </t>
  </si>
  <si>
    <r>
      <rPr>
        <vertAlign val="superscript"/>
        <sz val="10"/>
        <color theme="1"/>
        <rFont val="Arial"/>
        <family val="2"/>
      </rPr>
      <t>(1)</t>
    </r>
    <r>
      <rPr>
        <sz val="10"/>
        <color theme="1"/>
        <rFont val="Arial"/>
        <family val="2"/>
      </rPr>
      <t xml:space="preserve"> The U.S. Community Reinvestment Act (CRA) requires that US banks meet the needs of their communities including for low-and-moderate income peoples and low-and-moderate income areas. This is accomplished through community development activities including support for affordable housing, community services for low-and-moderate income peoples, small business assistance, and revitalization of disinvested areas. Affordable rental housing projects meet regulatory expectations and are intended to support renters with low-or-moderate incomes.
</t>
    </r>
    <r>
      <rPr>
        <vertAlign val="superscript"/>
        <sz val="10"/>
        <color theme="1"/>
        <rFont val="Arial"/>
        <family val="2"/>
      </rPr>
      <t>(2)</t>
    </r>
    <r>
      <rPr>
        <sz val="10"/>
        <color theme="1"/>
        <rFont val="Arial"/>
        <family val="2"/>
      </rPr>
      <t xml:space="preserve"> The number of units financed reflects both market rate units and affordable units in each project. As per US regulatory guidance, projects with more than 50% affordable housing units can be counted toward this program.  </t>
    </r>
  </si>
  <si>
    <r>
      <t>US Closing Cost Assistance Program</t>
    </r>
    <r>
      <rPr>
        <b/>
        <vertAlign val="superscript"/>
        <sz val="10"/>
        <color theme="1"/>
        <rFont val="Arial"/>
        <family val="2"/>
      </rPr>
      <t>(1)</t>
    </r>
  </si>
  <si>
    <r>
      <t>Number of closing cost grants provided</t>
    </r>
    <r>
      <rPr>
        <b/>
        <vertAlign val="superscript"/>
        <sz val="10"/>
        <color theme="1"/>
        <rFont val="Arial"/>
        <family val="2"/>
      </rPr>
      <t xml:space="preserve">(2) </t>
    </r>
  </si>
  <si>
    <t>number</t>
  </si>
  <si>
    <t>407 </t>
  </si>
  <si>
    <t>463 </t>
  </si>
  <si>
    <t>494 </t>
  </si>
  <si>
    <r>
      <t>Amount of closing cost assistance provided to homeowners</t>
    </r>
    <r>
      <rPr>
        <b/>
        <vertAlign val="superscript"/>
        <sz val="10"/>
        <color theme="1"/>
        <rFont val="Arial"/>
        <family val="2"/>
      </rPr>
      <t>(2)</t>
    </r>
  </si>
  <si>
    <t>US$782,019</t>
  </si>
  <si>
    <t>US$424,350 </t>
  </si>
  <si>
    <t>US$629,601 </t>
  </si>
  <si>
    <t>US$683,123 </t>
  </si>
  <si>
    <t>US$700,427 </t>
  </si>
  <si>
    <r>
      <t>Amount of total mortgage financing</t>
    </r>
    <r>
      <rPr>
        <b/>
        <vertAlign val="superscript"/>
        <sz val="10"/>
        <color theme="1"/>
        <rFont val="Arial"/>
        <family val="2"/>
      </rPr>
      <t>(3)</t>
    </r>
    <r>
      <rPr>
        <b/>
        <sz val="10"/>
        <color theme="1"/>
        <rFont val="Arial"/>
        <family val="2"/>
      </rPr>
      <t> </t>
    </r>
  </si>
  <si>
    <t>US$36,169,765</t>
  </si>
  <si>
    <t>US$47,194,382 </t>
  </si>
  <si>
    <t>US$90,074,575</t>
  </si>
  <si>
    <t>US$89,864,384 </t>
  </si>
  <si>
    <t>US$89,828,299 </t>
  </si>
  <si>
    <r>
      <rPr>
        <vertAlign val="superscript"/>
        <sz val="10"/>
        <color theme="1"/>
        <rFont val="Arial"/>
        <family val="2"/>
      </rPr>
      <t>(1)</t>
    </r>
    <r>
      <rPr>
        <sz val="10"/>
        <color theme="1"/>
        <rFont val="Arial"/>
        <family val="2"/>
      </rPr>
      <t xml:space="preserve"> The US Community Reinvestment Act (CRA) requires that US banks meet the needs of their communities including for low-and-moderate income peoples and low-and-moderate income areas. This is accomplished through community development activities including support for affordable housing community services for low-and-moderate income peoples, small business assistance, and revitalization of disinvested areas. The US Closing Cost Assistance Program is only available to certain eligible low-and-moderate income borrowers and eligible borrowers purchasing homes in low- or moderate-income areas who finance their residential mortgage with CIBC Bank USA.
</t>
    </r>
    <r>
      <rPr>
        <vertAlign val="superscript"/>
        <sz val="10"/>
        <color theme="1"/>
        <rFont val="Arial"/>
        <family val="2"/>
      </rPr>
      <t>(2)</t>
    </r>
    <r>
      <rPr>
        <sz val="10"/>
        <color theme="1"/>
        <rFont val="Arial"/>
        <family val="2"/>
      </rPr>
      <t xml:space="preserve"> Closing costs may include, but are not limited to, appraisals and origination fees, and are non-repayable funds distributed to eligible borrowers.  
</t>
    </r>
    <r>
      <rPr>
        <vertAlign val="superscript"/>
        <sz val="10"/>
        <color theme="1"/>
        <rFont val="Arial"/>
        <family val="2"/>
      </rPr>
      <t xml:space="preserve">(3) </t>
    </r>
    <r>
      <rPr>
        <sz val="10"/>
        <color theme="1"/>
        <rFont val="Arial"/>
        <family val="2"/>
      </rPr>
      <t>Represents the amount of total mortgage financing at time of closing to residential homebuyers who participated in the US Closing Cost Assistance Program from CIBC Bank USA.</t>
    </r>
  </si>
  <si>
    <t xml:space="preserve">Making a difference in the community </t>
  </si>
  <si>
    <r>
      <t>Cash and in-kind contributions</t>
    </r>
    <r>
      <rPr>
        <b/>
        <vertAlign val="superscript"/>
        <sz val="10"/>
        <color theme="1"/>
        <rFont val="Arial"/>
        <family val="2"/>
      </rPr>
      <t xml:space="preserve">(1) </t>
    </r>
  </si>
  <si>
    <r>
      <t>Time</t>
    </r>
    <r>
      <rPr>
        <b/>
        <vertAlign val="superscript"/>
        <sz val="10"/>
        <color theme="1"/>
        <rFont val="Arial"/>
        <family val="2"/>
      </rPr>
      <t xml:space="preserve">(2) </t>
    </r>
  </si>
  <si>
    <r>
      <t>Management costs</t>
    </r>
    <r>
      <rPr>
        <b/>
        <vertAlign val="superscript"/>
        <sz val="10"/>
        <color theme="1"/>
        <rFont val="Arial"/>
        <family val="2"/>
      </rPr>
      <t>(3)</t>
    </r>
  </si>
  <si>
    <r>
      <rPr>
        <b/>
        <sz val="10"/>
        <color rgb="FF000000"/>
        <rFont val="Arial"/>
        <family val="2"/>
      </rPr>
      <t>Employee giving and fundraising (Team CIBC)</t>
    </r>
    <r>
      <rPr>
        <b/>
        <vertAlign val="superscript"/>
        <sz val="10"/>
        <color rgb="FF000000"/>
        <rFont val="Arial"/>
        <family val="2"/>
      </rPr>
      <t>(4)</t>
    </r>
  </si>
  <si>
    <r>
      <rPr>
        <b/>
        <sz val="10"/>
        <color rgb="FF000000"/>
        <rFont val="Arial"/>
        <family val="2"/>
      </rPr>
      <t>Total contributions</t>
    </r>
    <r>
      <rPr>
        <b/>
        <vertAlign val="superscript"/>
        <sz val="10"/>
        <color rgb="FF000000"/>
        <rFont val="Arial"/>
        <family val="2"/>
      </rPr>
      <t>(5)</t>
    </r>
  </si>
  <si>
    <t>$800 million in community investment 
over 10 years (2023–2032)</t>
  </si>
  <si>
    <r>
      <rPr>
        <b/>
        <sz val="10"/>
        <color rgb="FF000000"/>
        <rFont val="Arial"/>
        <family val="2"/>
      </rPr>
      <t>$66</t>
    </r>
    <r>
      <rPr>
        <b/>
        <sz val="10"/>
        <color rgb="FF000000"/>
        <rFont val="Wingdings"/>
        <charset val="2"/>
      </rPr>
      <t xml:space="preserve">ü
</t>
    </r>
    <r>
      <rPr>
        <b/>
        <sz val="10"/>
        <color rgb="FF000000"/>
        <rFont val="Arial"/>
        <family val="2"/>
      </rPr>
      <t xml:space="preserve">(On track) </t>
    </r>
  </si>
  <si>
    <r>
      <t>Hours volunteered by Team CIBC</t>
    </r>
    <r>
      <rPr>
        <b/>
        <vertAlign val="superscript"/>
        <sz val="10"/>
        <color theme="1"/>
        <rFont val="Arial"/>
        <family val="2"/>
      </rPr>
      <t>(6)</t>
    </r>
  </si>
  <si>
    <t>One million hours volunteered by Team CIBC over 10 years (2023–2032) (Canada)</t>
  </si>
  <si>
    <t xml:space="preserve">122,000
(On track) </t>
  </si>
  <si>
    <r>
      <rPr>
        <vertAlign val="superscript"/>
        <sz val="10"/>
        <color theme="1"/>
        <rFont val="Arial"/>
        <family val="2"/>
      </rPr>
      <t>(1)</t>
    </r>
    <r>
      <rPr>
        <sz val="10"/>
        <color theme="1"/>
        <rFont val="Arial"/>
        <family val="2"/>
      </rPr>
      <t xml:space="preserve"> Includes donations and grants, sponsorships, and the value of in-kind contributions that CIBC makes in support of charities and non-profit organizations, including to the CIBC Foundation, that follow the contribution principles set by Imagine Canada’s Caring Company Certification. Sponsorships also include contributions in support of organizations, that may have a for-profit structure, where the activities supported have a social purpose that benefits the community. Sponsorships may have rights and benefits attached, including public brand benefits, and in the case of  fundraising events, may have advantages attached (such as meals, prizes, and merchandise).
</t>
    </r>
    <r>
      <rPr>
        <vertAlign val="superscript"/>
        <sz val="10"/>
        <color theme="1"/>
        <rFont val="Arial"/>
        <family val="2"/>
      </rPr>
      <t>(2)</t>
    </r>
    <r>
      <rPr>
        <sz val="10"/>
        <color theme="1"/>
        <rFont val="Arial"/>
        <family val="2"/>
      </rPr>
      <t xml:space="preserve"> Regular employee volunteerism in Canada that occurs during working hours (time paid by CIBC) is calculated by multiplying the average hourly employee wage of regular employees in Canada (excluding executives, employees participating in specialized compensation programs, and employees on an extended leave of absence) by the total hours volunteered.
</t>
    </r>
    <r>
      <rPr>
        <vertAlign val="superscript"/>
        <sz val="10"/>
        <color theme="1"/>
        <rFont val="Arial"/>
        <family val="2"/>
      </rPr>
      <t>(3)</t>
    </r>
    <r>
      <rPr>
        <sz val="10"/>
        <color theme="1"/>
        <rFont val="Arial"/>
        <family val="2"/>
      </rPr>
      <t xml:space="preserve"> Management costs include costs related to running CIBC’s community investment program. Examples include employee compensation and benefits, information technology fees and costs relating to the promotion of community programs.
</t>
    </r>
    <r>
      <rPr>
        <vertAlign val="superscript"/>
        <sz val="10"/>
        <color theme="1"/>
        <rFont val="Arial"/>
        <family val="2"/>
      </rPr>
      <t>(4)</t>
    </r>
    <r>
      <rPr>
        <sz val="10"/>
        <color theme="1"/>
        <rFont val="Arial"/>
        <family val="2"/>
      </rPr>
      <t xml:space="preserve"> Team CIBC is defined as regular employees and retirees who donate or fundraise in support of charities and non-profit organizations, including CIBC Miracle Day fundraising. Team CIBC excludes CIBC FirstCaribbean. 
</t>
    </r>
    <r>
      <rPr>
        <vertAlign val="superscript"/>
        <sz val="10"/>
        <color theme="1"/>
        <rFont val="Arial"/>
        <family val="2"/>
      </rPr>
      <t>(5)</t>
    </r>
    <r>
      <rPr>
        <sz val="10"/>
        <color theme="1"/>
        <rFont val="Arial"/>
        <family val="2"/>
      </rPr>
      <t xml:space="preserve"> Total contributions represents the combined annual figures relating to cash and in-kind contributions, time, management costs, and employee giving and fundraising (Team CIBC). 
</t>
    </r>
    <r>
      <rPr>
        <vertAlign val="superscript"/>
        <sz val="10"/>
        <color theme="1"/>
        <rFont val="Arial"/>
        <family val="2"/>
      </rPr>
      <t>(6)</t>
    </r>
    <r>
      <rPr>
        <sz val="10"/>
        <color theme="1"/>
        <rFont val="Arial"/>
        <family val="2"/>
      </rPr>
      <t xml:space="preserve"> Team CIBC includes regular employees (who volunteer both during and outside of paid work time) and retirees who volunteer their time to various organizations and community causes. Team CIBC volunteer hours are self-reported through CIBC’s giving and volunteering platform. </t>
    </r>
  </si>
  <si>
    <r>
      <rPr>
        <b/>
        <sz val="26"/>
        <color rgb="FF000000"/>
        <rFont val="Arial"/>
        <family val="2"/>
      </rPr>
      <t>Environment</t>
    </r>
    <r>
      <rPr>
        <b/>
        <vertAlign val="superscript"/>
        <sz val="26"/>
        <color rgb="FF000000"/>
        <rFont val="Arial"/>
        <family val="2"/>
      </rPr>
      <t>(1)</t>
    </r>
    <r>
      <rPr>
        <b/>
        <sz val="26"/>
        <color rgb="FF000000"/>
        <rFont val="Arial"/>
        <family val="2"/>
      </rPr>
      <t xml:space="preserve">   </t>
    </r>
  </si>
  <si>
    <r>
      <t>(</t>
    </r>
    <r>
      <rPr>
        <sz val="10"/>
        <color theme="1"/>
        <rFont val="Wingdings"/>
        <charset val="2"/>
      </rPr>
      <t>ü</t>
    </r>
    <r>
      <rPr>
        <sz val="10"/>
        <color theme="1"/>
        <rFont val="Arial"/>
        <family val="2"/>
      </rPr>
      <t xml:space="preserve">) This figure has been independently assured to a limited level. The applicable limited assurance report or verification statement can be found in the ESG Document Library on our website.  
</t>
    </r>
    <r>
      <rPr>
        <vertAlign val="superscript"/>
        <sz val="10"/>
        <color theme="1"/>
        <rFont val="Arial"/>
        <family val="2"/>
      </rPr>
      <t>(1)</t>
    </r>
    <r>
      <rPr>
        <sz val="10"/>
        <color theme="1"/>
        <rFont val="Arial"/>
        <family val="2"/>
      </rPr>
      <t xml:space="preserve"> All metrics in the ESG Data Tables exclude CIBC Mellon. CIBC is a 50/50 joint venture partner with The Bank of New York Mellon in two joint ventures: CIBC Mellon Trust Company and CIBC Mellon Global Securities Services Company Inc. (collectively referred to as CIBC Mellon).  </t>
    </r>
  </si>
  <si>
    <t xml:space="preserve">Goal </t>
  </si>
  <si>
    <t>Operational Eco-Efficiency</t>
  </si>
  <si>
    <t>Greenhouse Gas Emissions</t>
  </si>
  <si>
    <t xml:space="preserve">Scope 1 &amp; 2 </t>
  </si>
  <si>
    <t xml:space="preserve"> </t>
  </si>
  <si>
    <t>2020</t>
  </si>
  <si>
    <t>2019</t>
  </si>
  <si>
    <t>2018</t>
  </si>
  <si>
    <t>2017</t>
  </si>
  <si>
    <t>2016</t>
  </si>
  <si>
    <r>
      <t>Scope 1</t>
    </r>
    <r>
      <rPr>
        <b/>
        <vertAlign val="superscript"/>
        <sz val="10"/>
        <color theme="1"/>
        <rFont val="Arial"/>
        <family val="2"/>
      </rPr>
      <t xml:space="preserve">(1)(2)(3) </t>
    </r>
  </si>
  <si>
    <r>
      <t>tonnes CO</t>
    </r>
    <r>
      <rPr>
        <vertAlign val="subscript"/>
        <sz val="10"/>
        <color theme="1"/>
        <rFont val="Arial"/>
        <family val="2"/>
      </rPr>
      <t>2</t>
    </r>
    <r>
      <rPr>
        <sz val="10"/>
        <color theme="1"/>
        <rFont val="Arial"/>
        <family val="2"/>
      </rPr>
      <t>e</t>
    </r>
  </si>
  <si>
    <r>
      <t>21,321</t>
    </r>
    <r>
      <rPr>
        <b/>
        <sz val="10"/>
        <color theme="1"/>
        <rFont val="Wingdings"/>
        <charset val="2"/>
      </rPr>
      <t>ü</t>
    </r>
  </si>
  <si>
    <r>
      <t>22,157</t>
    </r>
    <r>
      <rPr>
        <sz val="10"/>
        <color theme="1"/>
        <rFont val="Wingdings"/>
        <charset val="2"/>
      </rPr>
      <t>ü</t>
    </r>
  </si>
  <si>
    <r>
      <t>21,017</t>
    </r>
    <r>
      <rPr>
        <sz val="10"/>
        <color theme="1"/>
        <rFont val="Wingdings"/>
        <charset val="2"/>
      </rPr>
      <t>ü</t>
    </r>
  </si>
  <si>
    <r>
      <t>Scope 2 (location based)</t>
    </r>
    <r>
      <rPr>
        <b/>
        <vertAlign val="superscript"/>
        <sz val="10"/>
        <color theme="1"/>
        <rFont val="Arial"/>
        <family val="2"/>
      </rPr>
      <t>(1)(2)(4)</t>
    </r>
  </si>
  <si>
    <r>
      <t>25,713</t>
    </r>
    <r>
      <rPr>
        <b/>
        <sz val="10"/>
        <color theme="1"/>
        <rFont val="Wingdings"/>
        <charset val="2"/>
      </rPr>
      <t>ü</t>
    </r>
  </si>
  <si>
    <r>
      <t>27,608</t>
    </r>
    <r>
      <rPr>
        <sz val="10"/>
        <color theme="1"/>
        <rFont val="Wingdings"/>
        <charset val="2"/>
      </rPr>
      <t>ü</t>
    </r>
  </si>
  <si>
    <r>
      <t>30,254</t>
    </r>
    <r>
      <rPr>
        <sz val="10"/>
        <color theme="1"/>
        <rFont val="Wingdings"/>
        <charset val="2"/>
      </rPr>
      <t>ü</t>
    </r>
  </si>
  <si>
    <t>Total Scope 1 &amp; 2</t>
  </si>
  <si>
    <t>Year-over-year difference (for totaling cumulative reductions)</t>
  </si>
  <si>
    <t>Reduction in absolute emissions (2018 baseline)</t>
  </si>
  <si>
    <t>% reduction</t>
  </si>
  <si>
    <t xml:space="preserve">30% reduction in absolute GHG emissions
from operations by 2028 (from 2018
baseline) (Canada, US) </t>
  </si>
  <si>
    <t>26.3% (On track)</t>
  </si>
  <si>
    <t>n/a</t>
  </si>
  <si>
    <t>Achievement against target -  30% reduction of Scope 1 &amp; 2 over 10 years (2018 baseline)</t>
  </si>
  <si>
    <t>% achieved</t>
  </si>
  <si>
    <r>
      <t>GHG emissions intensity (per square metre)</t>
    </r>
    <r>
      <rPr>
        <b/>
        <vertAlign val="superscript"/>
        <sz val="10"/>
        <color theme="1"/>
        <rFont val="Arial"/>
        <family val="2"/>
      </rPr>
      <t>(1)(2)</t>
    </r>
  </si>
  <si>
    <r>
      <t>kg CO</t>
    </r>
    <r>
      <rPr>
        <vertAlign val="subscript"/>
        <sz val="10"/>
        <color theme="1"/>
        <rFont val="Arial"/>
        <family val="2"/>
      </rPr>
      <t>2</t>
    </r>
    <r>
      <rPr>
        <sz val="10"/>
        <color theme="1"/>
        <rFont val="Arial"/>
        <family val="2"/>
      </rPr>
      <t>e/m</t>
    </r>
    <r>
      <rPr>
        <vertAlign val="superscript"/>
        <sz val="10"/>
        <color theme="1"/>
        <rFont val="Arial"/>
        <family val="2"/>
      </rPr>
      <t>2</t>
    </r>
  </si>
  <si>
    <r>
      <t>GHG emissions intensity (per millions in revenue)</t>
    </r>
    <r>
      <rPr>
        <b/>
        <vertAlign val="superscript"/>
        <sz val="11"/>
        <color theme="1"/>
        <rFont val="Arial"/>
        <family val="2"/>
      </rPr>
      <t>(1)(2)</t>
    </r>
    <r>
      <rPr>
        <b/>
        <vertAlign val="superscript"/>
        <sz val="10"/>
        <color theme="1"/>
        <rFont val="Arial"/>
        <family val="2"/>
      </rPr>
      <t>(11)</t>
    </r>
  </si>
  <si>
    <r>
      <t>tonnes CO</t>
    </r>
    <r>
      <rPr>
        <vertAlign val="subscript"/>
        <sz val="10"/>
        <color theme="1"/>
        <rFont val="Arial"/>
        <family val="2"/>
      </rPr>
      <t>2</t>
    </r>
    <r>
      <rPr>
        <sz val="10"/>
        <color theme="1"/>
        <rFont val="Arial"/>
        <family val="2"/>
      </rPr>
      <t>e/million revenue</t>
    </r>
  </si>
  <si>
    <t>Scope 1 &amp; 2 by Country</t>
  </si>
  <si>
    <r>
      <t>Scope 1</t>
    </r>
    <r>
      <rPr>
        <b/>
        <vertAlign val="superscript"/>
        <sz val="10"/>
        <color theme="1"/>
        <rFont val="Arial"/>
        <family val="2"/>
      </rPr>
      <t>(1)</t>
    </r>
  </si>
  <si>
    <r>
      <t>Scope 2 (location based)</t>
    </r>
    <r>
      <rPr>
        <b/>
        <vertAlign val="superscript"/>
        <sz val="10"/>
        <color theme="1"/>
        <rFont val="Arial"/>
        <family val="2"/>
      </rPr>
      <t>(1)</t>
    </r>
  </si>
  <si>
    <r>
      <t>Total Canada</t>
    </r>
    <r>
      <rPr>
        <b/>
        <vertAlign val="superscript"/>
        <sz val="10"/>
        <color theme="1"/>
        <rFont val="Arial"/>
        <family val="2"/>
      </rPr>
      <t>(1)</t>
    </r>
  </si>
  <si>
    <t>United States</t>
  </si>
  <si>
    <r>
      <t>US-based data not available</t>
    </r>
    <r>
      <rPr>
        <vertAlign val="superscript"/>
        <sz val="10"/>
        <color theme="1"/>
        <rFont val="Arial"/>
        <family val="2"/>
      </rPr>
      <t xml:space="preserve"> (2)</t>
    </r>
  </si>
  <si>
    <r>
      <t>Total US</t>
    </r>
    <r>
      <rPr>
        <b/>
        <vertAlign val="superscript"/>
        <sz val="10"/>
        <color theme="1"/>
        <rFont val="Arial"/>
        <family val="2"/>
      </rPr>
      <t>(1)</t>
    </r>
  </si>
  <si>
    <t>Scope 3</t>
  </si>
  <si>
    <r>
      <t>Internal paper use (Canada &amp; US)</t>
    </r>
    <r>
      <rPr>
        <vertAlign val="superscript"/>
        <sz val="10"/>
        <color theme="1"/>
        <rFont val="Arial"/>
        <family val="2"/>
      </rPr>
      <t>(5)</t>
    </r>
  </si>
  <si>
    <r>
      <t>8,664</t>
    </r>
    <r>
      <rPr>
        <b/>
        <sz val="10"/>
        <color theme="1"/>
        <rFont val="Wingdings"/>
        <charset val="2"/>
      </rPr>
      <t>ü</t>
    </r>
  </si>
  <si>
    <r>
      <t>4,990</t>
    </r>
    <r>
      <rPr>
        <sz val="10"/>
        <color theme="1"/>
        <rFont val="Wingdings"/>
        <charset val="2"/>
      </rPr>
      <t>ü</t>
    </r>
  </si>
  <si>
    <r>
      <t>5,806</t>
    </r>
    <r>
      <rPr>
        <sz val="10"/>
        <color theme="1"/>
        <rFont val="Wingdings"/>
        <charset val="2"/>
      </rPr>
      <t>ü</t>
    </r>
  </si>
  <si>
    <r>
      <t>6,713</t>
    </r>
    <r>
      <rPr>
        <sz val="10"/>
        <color theme="1"/>
        <rFont val="Wingdings"/>
        <charset val="2"/>
      </rPr>
      <t>ü</t>
    </r>
  </si>
  <si>
    <r>
      <t>9,208</t>
    </r>
    <r>
      <rPr>
        <sz val="10"/>
        <color theme="1"/>
        <rFont val="Wingdings"/>
        <charset val="2"/>
      </rPr>
      <t>ü</t>
    </r>
  </si>
  <si>
    <r>
      <t>10,342</t>
    </r>
    <r>
      <rPr>
        <sz val="10"/>
        <color theme="1"/>
        <rFont val="Wingdings"/>
        <charset val="2"/>
      </rPr>
      <t>ü</t>
    </r>
  </si>
  <si>
    <r>
      <t>Business travel</t>
    </r>
    <r>
      <rPr>
        <b/>
        <vertAlign val="superscript"/>
        <sz val="10"/>
        <color theme="1"/>
        <rFont val="Arial"/>
        <family val="2"/>
      </rPr>
      <t>(6)</t>
    </r>
  </si>
  <si>
    <r>
      <t>6,039</t>
    </r>
    <r>
      <rPr>
        <b/>
        <sz val="10"/>
        <color theme="1"/>
        <rFont val="Wingdings"/>
        <charset val="2"/>
      </rPr>
      <t>ü</t>
    </r>
  </si>
  <si>
    <r>
      <t>4,580</t>
    </r>
    <r>
      <rPr>
        <sz val="10"/>
        <color theme="1"/>
        <rFont val="Wingdings"/>
        <charset val="2"/>
      </rPr>
      <t>ü</t>
    </r>
  </si>
  <si>
    <r>
      <t>1,203</t>
    </r>
    <r>
      <rPr>
        <sz val="10"/>
        <color theme="1"/>
        <rFont val="Wingdings"/>
        <charset val="2"/>
      </rPr>
      <t>ü</t>
    </r>
  </si>
  <si>
    <r>
      <t>3,901</t>
    </r>
    <r>
      <rPr>
        <sz val="10"/>
        <color theme="1"/>
        <rFont val="Wingdings"/>
        <charset val="2"/>
      </rPr>
      <t>ü</t>
    </r>
  </si>
  <si>
    <r>
      <t>10,958</t>
    </r>
    <r>
      <rPr>
        <sz val="10"/>
        <color theme="1"/>
        <rFont val="Wingdings"/>
        <charset val="2"/>
      </rPr>
      <t>ü</t>
    </r>
  </si>
  <si>
    <r>
      <t>12,582</t>
    </r>
    <r>
      <rPr>
        <sz val="10"/>
        <color theme="1"/>
        <rFont val="Wingdings"/>
        <charset val="2"/>
      </rPr>
      <t>ü</t>
    </r>
  </si>
  <si>
    <r>
      <t>Subleases (Canada &amp; US)</t>
    </r>
    <r>
      <rPr>
        <b/>
        <vertAlign val="superscript"/>
        <sz val="10"/>
        <color theme="1"/>
        <rFont val="Arial"/>
        <family val="2"/>
      </rPr>
      <t>(1)(2)</t>
    </r>
  </si>
  <si>
    <r>
      <t>9,294</t>
    </r>
    <r>
      <rPr>
        <b/>
        <sz val="10"/>
        <color theme="1"/>
        <rFont val="Wingdings"/>
        <charset val="2"/>
      </rPr>
      <t>ü</t>
    </r>
  </si>
  <si>
    <r>
      <t>8,196</t>
    </r>
    <r>
      <rPr>
        <sz val="10"/>
        <color theme="1"/>
        <rFont val="Wingdings"/>
        <charset val="2"/>
      </rPr>
      <t>ü</t>
    </r>
  </si>
  <si>
    <r>
      <t>3,223</t>
    </r>
    <r>
      <rPr>
        <sz val="10"/>
        <color theme="1"/>
        <rFont val="Wingdings"/>
        <charset val="2"/>
      </rPr>
      <t>ü</t>
    </r>
  </si>
  <si>
    <r>
      <t xml:space="preserve">Data not available </t>
    </r>
    <r>
      <rPr>
        <vertAlign val="superscript"/>
        <sz val="10"/>
        <color theme="1"/>
        <rFont val="Arial"/>
        <family val="2"/>
      </rPr>
      <t>(8)</t>
    </r>
  </si>
  <si>
    <t>Total Scope 3</t>
  </si>
  <si>
    <r>
      <t>23,997</t>
    </r>
    <r>
      <rPr>
        <b/>
        <sz val="10"/>
        <color theme="1"/>
        <rFont val="Wingdings"/>
        <charset val="2"/>
      </rPr>
      <t>ü</t>
    </r>
  </si>
  <si>
    <r>
      <t>17,766</t>
    </r>
    <r>
      <rPr>
        <sz val="10"/>
        <color theme="1"/>
        <rFont val="Wingdings"/>
        <charset val="2"/>
      </rPr>
      <t>ü</t>
    </r>
  </si>
  <si>
    <r>
      <t>10,232</t>
    </r>
    <r>
      <rPr>
        <sz val="10"/>
        <color theme="1"/>
        <rFont val="Wingdings"/>
        <charset val="2"/>
      </rPr>
      <t>ü</t>
    </r>
  </si>
  <si>
    <t>Total Scope 1, 2 &amp; 3</t>
  </si>
  <si>
    <r>
      <t>tonnes CO</t>
    </r>
    <r>
      <rPr>
        <b/>
        <vertAlign val="subscript"/>
        <sz val="10"/>
        <color theme="1"/>
        <rFont val="Arial"/>
        <family val="2"/>
      </rPr>
      <t>2</t>
    </r>
    <r>
      <rPr>
        <b/>
        <sz val="10"/>
        <color theme="1"/>
        <rFont val="Arial"/>
        <family val="2"/>
      </rPr>
      <t>e</t>
    </r>
  </si>
  <si>
    <r>
      <t>Energy Consumption</t>
    </r>
    <r>
      <rPr>
        <b/>
        <vertAlign val="superscript"/>
        <sz val="12"/>
        <color rgb="FFC00000"/>
        <rFont val="Arial"/>
        <family val="2"/>
      </rPr>
      <t>(7)(8)</t>
    </r>
  </si>
  <si>
    <t>Energy consumption by country</t>
  </si>
  <si>
    <t>Electricity</t>
  </si>
  <si>
    <t>GJ</t>
  </si>
  <si>
    <t>Natural gas</t>
  </si>
  <si>
    <t>Other (steam, heating oil, propane, diesel, chilled water)</t>
  </si>
  <si>
    <t>Total Canada</t>
  </si>
  <si>
    <r>
      <t>No US-based data available prior to 2018</t>
    </r>
    <r>
      <rPr>
        <vertAlign val="superscript"/>
        <sz val="10"/>
        <color theme="1"/>
        <rFont val="Arial"/>
        <family val="2"/>
      </rPr>
      <t>(8)</t>
    </r>
  </si>
  <si>
    <t>Total US</t>
  </si>
  <si>
    <t>Canada and United States</t>
  </si>
  <si>
    <t>Energy intensity (per square meter)</t>
  </si>
  <si>
    <r>
      <t>GJ/m</t>
    </r>
    <r>
      <rPr>
        <vertAlign val="superscript"/>
        <sz val="10"/>
        <color theme="1"/>
        <rFont val="Arial"/>
        <family val="2"/>
      </rPr>
      <t>2</t>
    </r>
  </si>
  <si>
    <r>
      <t>Energy intensity (per millions in revenue)</t>
    </r>
    <r>
      <rPr>
        <b/>
        <vertAlign val="superscript"/>
        <sz val="10"/>
        <color theme="1"/>
        <rFont val="Arial"/>
        <family val="2"/>
      </rPr>
      <t>(11)</t>
    </r>
  </si>
  <si>
    <t>GJ/million revenue</t>
  </si>
  <si>
    <t>Electricity intensity only (per square meter)</t>
  </si>
  <si>
    <r>
      <t>Greenhouse Gas Emissions by Transportation Mode</t>
    </r>
    <r>
      <rPr>
        <b/>
        <vertAlign val="superscript"/>
        <sz val="12"/>
        <color rgb="FFC00000"/>
        <rFont val="Arial"/>
        <family val="2"/>
      </rPr>
      <t>(6)</t>
    </r>
  </si>
  <si>
    <t>Detailed emissions breakdown</t>
  </si>
  <si>
    <t>Canada, United States and United Kingdom</t>
  </si>
  <si>
    <t>Air travel</t>
  </si>
  <si>
    <r>
      <t>Automobile travel</t>
    </r>
    <r>
      <rPr>
        <b/>
        <vertAlign val="superscript"/>
        <sz val="10"/>
        <color theme="1"/>
        <rFont val="Arial"/>
        <family val="2"/>
      </rPr>
      <t>(9)</t>
    </r>
  </si>
  <si>
    <t>Rail travel</t>
  </si>
  <si>
    <t>Total Canada, US &amp; UK</t>
  </si>
  <si>
    <t>Distance travelled (kms)</t>
  </si>
  <si>
    <t>km</t>
  </si>
  <si>
    <r>
      <rPr>
        <b/>
        <sz val="10"/>
        <color rgb="FF000000"/>
        <rFont val="Arial"/>
        <family val="2"/>
      </rPr>
      <t>Automobile travel</t>
    </r>
    <r>
      <rPr>
        <b/>
        <vertAlign val="superscript"/>
        <sz val="10"/>
        <color rgb="FF000000"/>
        <rFont val="Arial"/>
        <family val="2"/>
      </rPr>
      <t>(9)</t>
    </r>
  </si>
  <si>
    <t>Renewable energy credits (RECs)</t>
  </si>
  <si>
    <r>
      <t>Total REC purchases applied to operational emissions in Canada</t>
    </r>
    <r>
      <rPr>
        <b/>
        <vertAlign val="superscript"/>
        <sz val="10"/>
        <color rgb="FF000000"/>
        <rFont val="Arial"/>
        <family val="2"/>
      </rPr>
      <t>(10)</t>
    </r>
  </si>
  <si>
    <t>MWh</t>
  </si>
  <si>
    <t>RECs not purchased prior to 2020</t>
  </si>
  <si>
    <r>
      <t>Total REC purchases applied to operational emissions in United States</t>
    </r>
    <r>
      <rPr>
        <b/>
        <vertAlign val="superscript"/>
        <sz val="10"/>
        <color rgb="FF000000"/>
        <rFont val="Arial"/>
        <family val="2"/>
      </rPr>
      <t>(10)</t>
    </r>
  </si>
  <si>
    <t>Total electricity consumption Canada &amp; US</t>
  </si>
  <si>
    <r>
      <t>% of elect</t>
    </r>
    <r>
      <rPr>
        <sz val="10"/>
        <color theme="1"/>
        <rFont val="Arial"/>
        <family val="2"/>
      </rPr>
      <t>ri</t>
    </r>
    <r>
      <rPr>
        <b/>
        <sz val="10"/>
        <color theme="1"/>
        <rFont val="Arial"/>
        <family val="2"/>
      </rPr>
      <t>city offset by applied REC purchases within the fiscal year</t>
    </r>
  </si>
  <si>
    <r>
      <rPr>
        <vertAlign val="superscript"/>
        <sz val="10"/>
        <color rgb="FF000000"/>
        <rFont val="Arial"/>
        <family val="2"/>
      </rPr>
      <t>(1)</t>
    </r>
    <r>
      <rPr>
        <sz val="10"/>
        <color rgb="FF000000"/>
        <rFont val="Arial"/>
        <family val="2"/>
      </rPr>
      <t xml:space="preserve"> The reporting period for Scope 1, 2 and 3 sub-leases (i.e., CIBC leased facility spaces that are subleased to a subtenant) for both US and Canadian-based GHG emissions from real estate is from August 1st to July 31st. Other sources of GHG emissions are aligned with CIBC’s fiscal year (November 1st to October 31st). The methodology for collecting data and calculating operational GHG emissions is based on The Greenhouse Gas Protocol: A Corporate Accounting and Reporting Standard (Revised Edition).</t>
    </r>
  </si>
  <si>
    <r>
      <rPr>
        <vertAlign val="superscript"/>
        <sz val="10"/>
        <rFont val="Arial"/>
        <family val="2"/>
      </rPr>
      <t>(2)</t>
    </r>
    <r>
      <rPr>
        <sz val="10"/>
        <rFont val="Arial"/>
        <family val="2"/>
      </rPr>
      <t xml:space="preserve"> Reported Canada and US GHG emissions data for 2018 to 2023 cover 95% of our global occupied floor space (CIBC FirstCaribbean and international locations cover the remaining floor space).</t>
    </r>
  </si>
  <si>
    <r>
      <rPr>
        <vertAlign val="superscript"/>
        <sz val="10"/>
        <color rgb="FF000000"/>
        <rFont val="Arial"/>
        <family val="2"/>
      </rPr>
      <t>(3)</t>
    </r>
    <r>
      <rPr>
        <sz val="10"/>
        <color rgb="FF000000"/>
        <rFont val="Arial"/>
        <family val="2"/>
      </rPr>
      <t xml:space="preserve"> Scope 1 emissions include direct emissions from the combustion of natural gas and fuel (oil and propane).</t>
    </r>
  </si>
  <si>
    <r>
      <rPr>
        <vertAlign val="superscript"/>
        <sz val="10"/>
        <color rgb="FF000000"/>
        <rFont val="Arial"/>
        <family val="2"/>
      </rPr>
      <t xml:space="preserve">(4) </t>
    </r>
    <r>
      <rPr>
        <sz val="10"/>
        <color rgb="FF000000"/>
        <rFont val="Arial"/>
        <family val="2"/>
      </rPr>
      <t>Scope 2 location-based emissions include indirect emissions from the purchase of electricity, district steam, and chilled water, before the application of any RECs.</t>
    </r>
  </si>
  <si>
    <r>
      <rPr>
        <vertAlign val="superscript"/>
        <sz val="10"/>
        <rFont val="Arial"/>
        <family val="2"/>
      </rPr>
      <t>(5)</t>
    </r>
    <r>
      <rPr>
        <sz val="10"/>
        <rFont val="Arial"/>
        <family val="2"/>
      </rPr>
      <t xml:space="preserve"> 'Lifecycle' estimate related to internal paper use was made using the Environmental Paper Calculator (www.papercalculator.org).</t>
    </r>
  </si>
  <si>
    <t>(6) Employee business travel includes air, train and automobile travel for company business for Canadian, US and U.K. operations within the fiscal year (November 1 to October 31). As of 2023, air travel is inclusive of emissions associated with the use of CIBC’s corporate jet. Business travel emissions data for 2017 and 2016 does not include operations associated with the former PrivateBancorp, Inc. (now known as CIBC Bank USA).</t>
  </si>
  <si>
    <r>
      <rPr>
        <vertAlign val="superscript"/>
        <sz val="10"/>
        <rFont val="Arial"/>
        <family val="2"/>
      </rPr>
      <t>(7)</t>
    </r>
    <r>
      <rPr>
        <sz val="10"/>
        <rFont val="Arial"/>
        <family val="2"/>
      </rPr>
      <t xml:space="preserve"> Energy consumption reported from stationary combustion sources (direct), and purchased electricity or energy (indirect) for the reporting period of August 1 to July 31.</t>
    </r>
  </si>
  <si>
    <r>
      <rPr>
        <vertAlign val="superscript"/>
        <sz val="10"/>
        <rFont val="Arial"/>
        <family val="2"/>
      </rPr>
      <t>(8)</t>
    </r>
    <r>
      <rPr>
        <sz val="10"/>
        <rFont val="Arial"/>
        <family val="2"/>
      </rPr>
      <t xml:space="preserve"> Due to our much larger operating presence within the US with the acquisition of PrivateBancorp, Inc. in 2017, energy consumption reported starting 2018 includes annual data from all Canadian and US-based operations. Energy consumption data for 2017 and 2016 is from Canadian-based operations only.</t>
    </r>
  </si>
  <si>
    <r>
      <rPr>
        <vertAlign val="superscript"/>
        <sz val="10"/>
        <color rgb="FF000000"/>
        <rFont val="Arial"/>
        <family val="2"/>
      </rPr>
      <t>(9)</t>
    </r>
    <r>
      <rPr>
        <sz val="10"/>
        <color rgb="FF000000"/>
        <rFont val="Arial"/>
        <family val="2"/>
      </rPr>
      <t xml:space="preserve"> Automobile travel includes car rental and personal vehicles used for employee business travel and does not capturing employee commuting. </t>
    </r>
  </si>
  <si>
    <t>(10) Amounts reported for historical REC purchases applied to our operations are based on third‐party verified data produced near the time the RECs were purchased for Canadian and US operations. The reporting period for emissions from our operations is from August 1st to July 31st.</t>
  </si>
  <si>
    <r>
      <rPr>
        <vertAlign val="superscript"/>
        <sz val="10"/>
        <color rgb="FF000000"/>
        <rFont val="Arial"/>
        <family val="2"/>
      </rPr>
      <t>(11)</t>
    </r>
    <r>
      <rPr>
        <sz val="10"/>
        <color rgb="FF000000"/>
        <rFont val="Arial"/>
        <family val="2"/>
      </rPr>
      <t xml:space="preserve"> The revenue is aligned with CIBC’s fiscal year (November 1 - October 31).  </t>
    </r>
  </si>
  <si>
    <t>Waste</t>
  </si>
  <si>
    <t>Waste diverted from landfill</t>
  </si>
  <si>
    <r>
      <t>Office furniture diverted from landfill</t>
    </r>
    <r>
      <rPr>
        <b/>
        <vertAlign val="superscript"/>
        <sz val="10"/>
        <color theme="1"/>
        <rFont val="Arial"/>
        <family val="2"/>
      </rPr>
      <t>(1)</t>
    </r>
  </si>
  <si>
    <t>tonnes</t>
  </si>
  <si>
    <r>
      <t>E-waste diverted from landfill (recycling/reuse/donation)</t>
    </r>
    <r>
      <rPr>
        <b/>
        <vertAlign val="superscript"/>
        <sz val="10"/>
        <color theme="1"/>
        <rFont val="Arial"/>
        <family val="2"/>
      </rPr>
      <t>(2)</t>
    </r>
  </si>
  <si>
    <t>% of E-waste diverted from landfill</t>
  </si>
  <si>
    <t>Water</t>
  </si>
  <si>
    <r>
      <rPr>
        <b/>
        <sz val="10"/>
        <color rgb="FF000000"/>
        <rFont val="Arial"/>
        <family val="2"/>
      </rPr>
      <t>Water consumption</t>
    </r>
    <r>
      <rPr>
        <b/>
        <vertAlign val="superscript"/>
        <sz val="10"/>
        <color rgb="FF000000"/>
        <rFont val="Arial"/>
        <family val="2"/>
      </rPr>
      <t>(3)</t>
    </r>
  </si>
  <si>
    <r>
      <t>2018</t>
    </r>
    <r>
      <rPr>
        <b/>
        <vertAlign val="superscript"/>
        <sz val="10"/>
        <color theme="1"/>
        <rFont val="Arial"/>
        <family val="2"/>
      </rPr>
      <t>(7)</t>
    </r>
  </si>
  <si>
    <r>
      <t>m</t>
    </r>
    <r>
      <rPr>
        <vertAlign val="superscript"/>
        <sz val="10"/>
        <color theme="1"/>
        <rFont val="Arial"/>
        <family val="2"/>
      </rPr>
      <t>3</t>
    </r>
  </si>
  <si>
    <t>Paper</t>
  </si>
  <si>
    <r>
      <rPr>
        <b/>
        <sz val="10"/>
        <color rgb="FF000000"/>
        <rFont val="Arial"/>
        <family val="2"/>
      </rPr>
      <t>Paper by type</t>
    </r>
    <r>
      <rPr>
        <b/>
        <vertAlign val="superscript"/>
        <sz val="10"/>
        <color rgb="FF000000"/>
        <rFont val="Arial"/>
        <family val="2"/>
      </rPr>
      <t>(4)</t>
    </r>
  </si>
  <si>
    <r>
      <rPr>
        <b/>
        <sz val="10"/>
        <color rgb="FF000000"/>
        <rFont val="Arial"/>
        <family val="2"/>
      </rPr>
      <t>Office paper</t>
    </r>
    <r>
      <rPr>
        <b/>
        <vertAlign val="superscript"/>
        <sz val="10"/>
        <color rgb="FF000000"/>
        <rFont val="Arial"/>
        <family val="2"/>
      </rPr>
      <t>(5)</t>
    </r>
  </si>
  <si>
    <t>Commercial/financial print</t>
  </si>
  <si>
    <t>Envelopes &amp; labels</t>
  </si>
  <si>
    <t>Cheques, draft and money orders</t>
  </si>
  <si>
    <t>Statements</t>
  </si>
  <si>
    <t>Forms</t>
  </si>
  <si>
    <t>Marketing</t>
  </si>
  <si>
    <t>Total paper</t>
  </si>
  <si>
    <t>Responsibly sourced paper products</t>
  </si>
  <si>
    <r>
      <rPr>
        <b/>
        <sz val="10"/>
        <color rgb="FF000000"/>
        <rFont val="Arial"/>
        <family val="2"/>
      </rPr>
      <t>Total % Forest Stewardship Council (FSC) certified</t>
    </r>
    <r>
      <rPr>
        <b/>
        <vertAlign val="superscript"/>
        <sz val="10"/>
        <color rgb="FF000000"/>
        <rFont val="Arial"/>
        <family val="2"/>
      </rPr>
      <t>(6)</t>
    </r>
  </si>
  <si>
    <r>
      <rPr>
        <vertAlign val="superscript"/>
        <sz val="10"/>
        <color rgb="FF000000"/>
        <rFont val="Arial"/>
        <family val="2"/>
      </rPr>
      <t xml:space="preserve">(1) </t>
    </r>
    <r>
      <rPr>
        <sz val="10"/>
        <color rgb="FF000000"/>
        <rFont val="Arial"/>
        <family val="2"/>
      </rPr>
      <t>The label has been updated to better reflect our approach to divert office furniture in Canada from landfills which include recycling, refurbishment &amp; reuse, and donations.</t>
    </r>
  </si>
  <si>
    <t>(2) Reported electronic waste diverted from landfill accounts for all recycled, refurbished and donated electronic items operations in Canadian, the US, the U.K. and the Asia-Pacific operations. E-waste data for 2021 and 2022 was restated to account for computer donations that were previously unreported as part of our total electronics recycling, reused and donated.</t>
  </si>
  <si>
    <r>
      <rPr>
        <vertAlign val="superscript"/>
        <sz val="10"/>
        <color rgb="FF000000"/>
        <rFont val="Arial"/>
        <family val="2"/>
      </rPr>
      <t xml:space="preserve">(3) </t>
    </r>
    <r>
      <rPr>
        <sz val="10"/>
        <color rgb="FF000000"/>
        <rFont val="Arial"/>
        <family val="2"/>
      </rPr>
      <t xml:space="preserve">Starting in 2020, reported water consumption includes actual and estimated water use data for our Canadian operations, which covers more than 91% of our global occupied floor space.  Prior to 2020, reported water use included only actual location data from our Canadian operations, covering approximately 48% of our global occupied floor space. </t>
    </r>
  </si>
  <si>
    <r>
      <rPr>
        <vertAlign val="superscript"/>
        <sz val="10"/>
        <color rgb="FF000000"/>
        <rFont val="Arial"/>
        <family val="2"/>
      </rPr>
      <t xml:space="preserve">(4) </t>
    </r>
    <r>
      <rPr>
        <sz val="10"/>
        <color rgb="FF000000"/>
        <rFont val="Arial"/>
        <family val="2"/>
      </rPr>
      <t>Unless indicated otherwise, data reported relflects paper usage for Canadian operations only.</t>
    </r>
  </si>
  <si>
    <t>(5) Office paper includes internal paper usage from Canadian and US operations within the fiscal year (November 1 - October 31).</t>
  </si>
  <si>
    <r>
      <rPr>
        <vertAlign val="superscript"/>
        <sz val="10"/>
        <color rgb="FF000000"/>
        <rFont val="Arial"/>
        <family val="2"/>
      </rPr>
      <t xml:space="preserve">(6) </t>
    </r>
    <r>
      <rPr>
        <sz val="10"/>
        <color rgb="FF000000"/>
        <rFont val="Arial"/>
        <family val="2"/>
      </rPr>
      <t xml:space="preserve">FSC-certified as a percentage of our total paper. Availability of FSC-certified products from our vendors was impacted in 2022 and 2023 due to unforseen supply-chain issuesconsidered short term in nature. </t>
    </r>
  </si>
  <si>
    <t>LEED Certified Workspace</t>
  </si>
  <si>
    <r>
      <t>LEED certified workspace</t>
    </r>
    <r>
      <rPr>
        <b/>
        <vertAlign val="superscript"/>
        <sz val="10"/>
        <color theme="1"/>
        <rFont val="Arial"/>
        <family val="2"/>
      </rPr>
      <t>(1)</t>
    </r>
  </si>
  <si>
    <t>US Operations (2023)</t>
  </si>
  <si>
    <t>Canadian Operations (2023)</t>
  </si>
  <si>
    <t># Locations</t>
  </si>
  <si>
    <r>
      <t>Occupied Floor Space (m</t>
    </r>
    <r>
      <rPr>
        <b/>
        <vertAlign val="superscript"/>
        <sz val="10"/>
        <color theme="1"/>
        <rFont val="Arial"/>
        <family val="2"/>
      </rPr>
      <t>2</t>
    </r>
    <r>
      <rPr>
        <b/>
        <sz val="10"/>
        <color theme="1"/>
        <rFont val="Arial"/>
        <family val="2"/>
      </rPr>
      <t>)</t>
    </r>
  </si>
  <si>
    <t>Platinum</t>
  </si>
  <si>
    <t xml:space="preserve">N/A </t>
  </si>
  <si>
    <t>Gold</t>
  </si>
  <si>
    <t>Silver</t>
  </si>
  <si>
    <t>Certified</t>
  </si>
  <si>
    <t>LEED certified as percentage total occupied workspace</t>
  </si>
  <si>
    <r>
      <rPr>
        <vertAlign val="superscript"/>
        <sz val="10"/>
        <color rgb="FF000000"/>
        <rFont val="Arial"/>
        <family val="2"/>
      </rPr>
      <t xml:space="preserve">(1) </t>
    </r>
    <r>
      <rPr>
        <sz val="10"/>
        <color rgb="FF000000"/>
        <rFont val="Arial"/>
        <family val="2"/>
      </rPr>
      <t>US and Canadian operations covers 95% of our global occupied floor space.</t>
    </r>
  </si>
  <si>
    <t>Eco-Friendly Products</t>
  </si>
  <si>
    <t>e-Banking</t>
  </si>
  <si>
    <r>
      <rPr>
        <b/>
        <sz val="10"/>
        <color rgb="FF000000"/>
        <rFont val="Arial"/>
        <family val="2"/>
      </rPr>
      <t>Number of client accounts digitally registered</t>
    </r>
    <r>
      <rPr>
        <b/>
        <vertAlign val="superscript"/>
        <sz val="10"/>
        <color rgb="FF000000"/>
        <rFont val="Arial"/>
        <family val="2"/>
      </rPr>
      <t xml:space="preserve">(1) </t>
    </r>
  </si>
  <si>
    <t>millions of accounts</t>
  </si>
  <si>
    <r>
      <rPr>
        <b/>
        <sz val="10"/>
        <color rgb="FF000000"/>
        <rFont val="Arial"/>
        <family val="2"/>
      </rPr>
      <t>Number of paperless client accounts</t>
    </r>
    <r>
      <rPr>
        <b/>
        <vertAlign val="superscript"/>
        <sz val="10"/>
        <color rgb="FF000000"/>
        <rFont val="Arial"/>
        <family val="2"/>
      </rPr>
      <t xml:space="preserve"> (2)</t>
    </r>
  </si>
  <si>
    <r>
      <rPr>
        <vertAlign val="superscript"/>
        <sz val="10"/>
        <color rgb="FF000000"/>
        <rFont val="Arial"/>
        <family val="2"/>
      </rPr>
      <t xml:space="preserve">(1) </t>
    </r>
    <r>
      <rPr>
        <sz val="10"/>
        <color rgb="FF000000"/>
        <rFont val="Arial"/>
        <family val="2"/>
      </rPr>
      <t>Digitally registered includes unique clients accounts signed up for mobile or online banking as at October 31, 2023.</t>
    </r>
  </si>
  <si>
    <r>
      <rPr>
        <vertAlign val="superscript"/>
        <sz val="10"/>
        <color rgb="FF000000"/>
        <rFont val="Arial"/>
        <family val="2"/>
      </rPr>
      <t>(2)</t>
    </r>
    <r>
      <rPr>
        <sz val="10"/>
        <color rgb="FF000000"/>
        <rFont val="Arial"/>
        <family val="2"/>
      </rPr>
      <t xml:space="preserve"> Paperless client accounts includes all client accounts enrolled in e-statements as at October 31, 2023.</t>
    </r>
  </si>
  <si>
    <r>
      <rPr>
        <b/>
        <sz val="12"/>
        <color rgb="FFC00000"/>
        <rFont val="Arial"/>
        <family val="2"/>
      </rPr>
      <t>Greenhouse Gas Emissions</t>
    </r>
    <r>
      <rPr>
        <b/>
        <vertAlign val="superscript"/>
        <sz val="9"/>
        <color rgb="FFC00000"/>
        <rFont val="Arial"/>
        <family val="2"/>
      </rPr>
      <t>(1)(2)</t>
    </r>
  </si>
  <si>
    <t>Scope 2</t>
  </si>
  <si>
    <r>
      <t>Scope 2 (location based)</t>
    </r>
    <r>
      <rPr>
        <b/>
        <vertAlign val="superscript"/>
        <sz val="10"/>
        <color theme="1"/>
        <rFont val="Arial"/>
        <family val="2"/>
      </rPr>
      <t>(3)</t>
    </r>
  </si>
  <si>
    <t>tonnes CO2e</t>
  </si>
  <si>
    <r>
      <t>7,332</t>
    </r>
    <r>
      <rPr>
        <b/>
        <sz val="10"/>
        <color theme="1"/>
        <rFont val="Wingdings"/>
        <charset val="2"/>
      </rPr>
      <t>ü</t>
    </r>
  </si>
  <si>
    <t>GHG emissions intensity (per square metre)</t>
  </si>
  <si>
    <t>kg CO2e/m2</t>
  </si>
  <si>
    <r>
      <t>GHG emissions intensity (per millions in revenue)</t>
    </r>
    <r>
      <rPr>
        <b/>
        <vertAlign val="superscript"/>
        <sz val="10"/>
        <color theme="1"/>
        <rFont val="Arial"/>
        <family val="2"/>
      </rPr>
      <t>(6)</t>
    </r>
  </si>
  <si>
    <t>tonnes CO2e/million revenue</t>
  </si>
  <si>
    <r>
      <t>Business travel</t>
    </r>
    <r>
      <rPr>
        <b/>
        <vertAlign val="superscript"/>
        <sz val="10"/>
        <color theme="1"/>
        <rFont val="Arial"/>
        <family val="2"/>
      </rPr>
      <t>(4)</t>
    </r>
  </si>
  <si>
    <r>
      <t>345</t>
    </r>
    <r>
      <rPr>
        <b/>
        <sz val="10"/>
        <color theme="1"/>
        <rFont val="Wingdings"/>
        <charset val="2"/>
      </rPr>
      <t>ü</t>
    </r>
  </si>
  <si>
    <t>Total Scope 2 &amp; 3</t>
  </si>
  <si>
    <r>
      <t>Total Energy Consumption</t>
    </r>
    <r>
      <rPr>
        <b/>
        <vertAlign val="superscript"/>
        <sz val="10"/>
        <color theme="1"/>
        <rFont val="Arial"/>
        <family val="2"/>
      </rPr>
      <t>(5)</t>
    </r>
  </si>
  <si>
    <t>GJ/m2</t>
  </si>
  <si>
    <r>
      <t>Energy intensity (per millions in revenue)</t>
    </r>
    <r>
      <rPr>
        <b/>
        <vertAlign val="superscript"/>
        <sz val="10"/>
        <color theme="1"/>
        <rFont val="Arial"/>
        <family val="2"/>
      </rPr>
      <t>(6)</t>
    </r>
  </si>
  <si>
    <r>
      <rPr>
        <vertAlign val="superscript"/>
        <sz val="10"/>
        <color rgb="FF000000"/>
        <rFont val="Arial"/>
        <family val="2"/>
      </rPr>
      <t>(1)</t>
    </r>
    <r>
      <rPr>
        <sz val="10"/>
        <color rgb="FF000000"/>
        <rFont val="Arial"/>
        <family val="2"/>
      </rPr>
      <t xml:space="preserve"> The reporting period for Scope 2 GHG emissions from real estate is from August 1st to July 31st. Other sources of GHG emissions are aligned with CIBC’s fiscal year (November 1st to October 31st). The methodology for collecting data and calculating operational GHG emissions is based on The Greenhouse Gas Protocol: A Corporate Accounting and Reporting Standard (Revised Edition).</t>
    </r>
  </si>
  <si>
    <r>
      <rPr>
        <vertAlign val="superscript"/>
        <sz val="10"/>
        <rFont val="Arial"/>
        <family val="2"/>
      </rPr>
      <t>(2)</t>
    </r>
    <r>
      <rPr>
        <sz val="10"/>
        <rFont val="Arial"/>
        <family val="2"/>
      </rPr>
      <t xml:space="preserve"> Reported CIBC FirstCaribbean GHG emissions data for 2023, which is the first year of reporting, covers 4% of our global occupied floor space; Scope 1 or direct emissions from the combustion of fuels such as for space heating are not applicable.</t>
    </r>
  </si>
  <si>
    <r>
      <rPr>
        <vertAlign val="superscript"/>
        <sz val="10"/>
        <color rgb="FF000000"/>
        <rFont val="Arial"/>
        <family val="2"/>
      </rPr>
      <t>(3)</t>
    </r>
    <r>
      <rPr>
        <sz val="10"/>
        <color rgb="FF000000"/>
        <rFont val="Arial"/>
        <family val="2"/>
      </rPr>
      <t xml:space="preserve"> Scope 2 location-based emissions include indirect emissions from the purchase of electricity, before the application of any RECs.</t>
    </r>
  </si>
  <si>
    <r>
      <rPr>
        <vertAlign val="superscript"/>
        <sz val="10"/>
        <color rgb="FF000000"/>
        <rFont val="Arial"/>
        <family val="2"/>
      </rPr>
      <t>(4)</t>
    </r>
    <r>
      <rPr>
        <sz val="10"/>
        <color rgb="FF000000"/>
        <rFont val="Arial"/>
        <family val="2"/>
      </rPr>
      <t xml:space="preserve"> Scope 3 emissions for business travel reflect emissions associated with CIBC FirstCarbbean air travel only, for the fiscal year (November 1st to October 31st).</t>
    </r>
  </si>
  <si>
    <r>
      <rPr>
        <vertAlign val="superscript"/>
        <sz val="10"/>
        <color rgb="FF000000"/>
        <rFont val="Arial"/>
        <family val="2"/>
      </rPr>
      <t>(5)</t>
    </r>
    <r>
      <rPr>
        <sz val="10"/>
        <color rgb="FF000000"/>
        <rFont val="Arial"/>
        <family val="2"/>
      </rPr>
      <t xml:space="preserve"> Energy consumption reported from purchased electricity (indirect) for the reporting period of August 1st to July 31st. 
 </t>
    </r>
  </si>
  <si>
    <r>
      <rPr>
        <vertAlign val="superscript"/>
        <sz val="10"/>
        <color rgb="FF000000"/>
        <rFont val="Arial"/>
        <family val="2"/>
      </rPr>
      <t>(6)</t>
    </r>
    <r>
      <rPr>
        <sz val="10"/>
        <color rgb="FF000000"/>
        <rFont val="Arial"/>
        <family val="2"/>
      </rPr>
      <t xml:space="preserve"> The revenue is aligned with CIBC FirstCaribbean’s fiscal year (November 1st to October 31st). The revenue is converted to Canadian dollars using the average annual foreign exchange rate.</t>
    </r>
  </si>
  <si>
    <r>
      <t>Sustainable products &amp; solutions</t>
    </r>
    <r>
      <rPr>
        <b/>
        <vertAlign val="superscript"/>
        <sz val="26"/>
        <color theme="1"/>
        <rFont val="Arial"/>
        <family val="2"/>
      </rPr>
      <t>(1)</t>
    </r>
    <r>
      <rPr>
        <b/>
        <sz val="26"/>
        <color theme="1"/>
        <rFont val="Arial"/>
        <family val="2"/>
      </rPr>
      <t xml:space="preserve">    </t>
    </r>
  </si>
  <si>
    <t xml:space="preserve"> Goal</t>
  </si>
  <si>
    <t xml:space="preserve">Sustainable products and solutions </t>
  </si>
  <si>
    <r>
      <t>Sustainable finance</t>
    </r>
    <r>
      <rPr>
        <b/>
        <vertAlign val="superscript"/>
        <sz val="12"/>
        <color rgb="FFC00000"/>
        <rFont val="Arial"/>
        <family val="2"/>
      </rPr>
      <t>(1)</t>
    </r>
  </si>
  <si>
    <t>Unit</t>
  </si>
  <si>
    <r>
      <t>Sustainable finance</t>
    </r>
    <r>
      <rPr>
        <b/>
        <vertAlign val="superscript"/>
        <sz val="10"/>
        <color theme="1"/>
        <rFont val="Arial"/>
        <family val="2"/>
      </rPr>
      <t>(3)(4)</t>
    </r>
  </si>
  <si>
    <r>
      <t>44.4</t>
    </r>
    <r>
      <rPr>
        <b/>
        <vertAlign val="superscript"/>
        <sz val="8"/>
        <color rgb="FF000000"/>
        <rFont val="Arial"/>
        <family val="2"/>
      </rPr>
      <t>(2)</t>
    </r>
  </si>
  <si>
    <t>Goal was established in 2018</t>
  </si>
  <si>
    <t>Target was established in 2018</t>
  </si>
  <si>
    <r>
      <t>Cumulative progress toward $300 billion in sustainable financing goal over 12 years (2018 baseline)</t>
    </r>
    <r>
      <rPr>
        <b/>
        <vertAlign val="superscript"/>
        <sz val="10"/>
        <color theme="1"/>
        <rFont val="Arial"/>
        <family val="2"/>
      </rPr>
      <t>(3)(4)</t>
    </r>
  </si>
  <si>
    <t>$300 billion in sustainable financing by 2030 (2018–2030)</t>
  </si>
  <si>
    <t>$157.3 (On track)</t>
  </si>
  <si>
    <t>(1) Sustainable financing largely relates to various CIBC products and services that support client activities such as renewable and emission-free energy, energy efficiency, sustainable infrastructure or technology, sustainable real estate, affordable housing and basic infrastructure; as well as sustainability-linked and green financial products. Sustainability-linked financial products are designed to incentivize the client to achieve pre-determined ESG targets with pricing implications (i.e., linkages to interest charged or credited). Our sustainability-linked financial products are aligned to relevant guidelines, principles and frameworks such as the Asia Pacific Loan Market Association, Loan Market Association, Loan Syndications and Trading Association sustainability-linked Loan Principles or International Capital Markets Association sustainability-linked Bond Principles. The products and services offered by CIBC included in our sustainable finance commitment include loans and loan syndications, debt and equity underwritings, M&amp;A advisory and principal investments. Loans and investments that enable affordable housing activities also meet our obligations under the US Community Reinvestment Act. In 2023, our methodology was updated prospectively to include transactions relating to securitization. We did not restate our cumulative performance from 2018 to 2022.</t>
  </si>
  <si>
    <r>
      <rPr>
        <vertAlign val="superscript"/>
        <sz val="10"/>
        <color rgb="FF000000"/>
        <rFont val="Arial"/>
        <family val="2"/>
      </rPr>
      <t>(2)</t>
    </r>
    <r>
      <rPr>
        <sz val="10"/>
        <color rgb="FF000000"/>
        <rFont val="Arial"/>
        <family val="2"/>
      </rPr>
      <t xml:space="preserve"> We provided hedging solutions to our clients related to sustainable finance activities with a notional amount of $3.2 billion in 2023 and $9.7 billion cumulatively from 2018 to 2023. These amounts are tracked separately and are therefore excluded from our sustainable finance goal. </t>
    </r>
  </si>
  <si>
    <r>
      <rPr>
        <vertAlign val="superscript"/>
        <sz val="10"/>
        <color rgb="FF000000"/>
        <rFont val="Arial"/>
        <family val="2"/>
      </rPr>
      <t>(3)</t>
    </r>
    <r>
      <rPr>
        <sz val="10"/>
        <color rgb="FF000000"/>
        <rFont val="Arial"/>
        <family val="2"/>
      </rPr>
      <t xml:space="preserve"> The methodology applied to our 2023 progress details how we account for our share of each transaction depending on business product. In the event that multiple products or services are provided to the same client or for the same eligible activity, the value of each product or service is counted towards the sustainable finance commitment, which encourages the active participation of multiple business units at CIBC in supporting our sustainable finance goal. The methodology applied to our 2023 progress details how we account for our share of each transaction depending on business product. When appropriate, we utilize a modified third-party league table methodology to attribute CIBC’s share of the transaction depending upon CIBC’s role, which for syndicated loans, M&amp;A advisory and debt and equity underwritings in which we act as a lead or co-lead could result in amounts being counted not directly financed or facilitated by CIBC. For transactions involving foreign exchange conversion, we have applied a fixed internal advised rate. The methodology applied to our 2023 and cumulative progress was established in 2018 and subsequently updated in 2021, 2022 and 2023 to reflect changing market practices and industry guidelines. In March 2024, we published our updated 2024 Sustainable Finance Methodology, which is effective prospectively for eligible transactions that close on or after November 1, 2023. CIBC intends to regularly update our methodology as market practices, industry guidelines, frameworks, standard and regulations continue to evolve.</t>
    </r>
  </si>
  <si>
    <r>
      <rPr>
        <vertAlign val="superscript"/>
        <sz val="10"/>
        <color rgb="FF000000"/>
        <rFont val="Arial"/>
        <family val="2"/>
      </rPr>
      <t xml:space="preserve">(4) </t>
    </r>
    <r>
      <rPr>
        <sz val="10"/>
        <color rgb="FF000000"/>
        <rFont val="Arial"/>
        <family val="2"/>
      </rPr>
      <t xml:space="preserve">Sustainable financing is intended to help our clients achieve their green and social ambitions, which include but are not limited to climate change related ambitions, and therefore do not always contribute to a reduction in greenhouse gas (GHG) emissions. In addition, sustainable financing may involve eligible green activities or targets that aim to reduce the growth rate or intensity of a client’s GHG emissions, but do not necessarily curtail the growth of their absolute emissions. </t>
    </r>
  </si>
  <si>
    <r>
      <rPr>
        <b/>
        <sz val="12"/>
        <color rgb="FFC00000"/>
        <rFont val="Arial"/>
        <family val="2"/>
      </rPr>
      <t>Responsible investment (RI) holdings</t>
    </r>
    <r>
      <rPr>
        <b/>
        <vertAlign val="superscript"/>
        <sz val="12"/>
        <color rgb="FFC00000"/>
        <rFont val="Arial"/>
        <family val="2"/>
      </rPr>
      <t>(1)</t>
    </r>
  </si>
  <si>
    <r>
      <rPr>
        <b/>
        <sz val="10"/>
        <color rgb="FF000000"/>
        <rFont val="Arial"/>
        <family val="2"/>
      </rPr>
      <t xml:space="preserve">2023 </t>
    </r>
    <r>
      <rPr>
        <b/>
        <vertAlign val="superscript"/>
        <sz val="8"/>
        <color rgb="FF000000"/>
        <rFont val="Arial"/>
        <family val="2"/>
      </rPr>
      <t>(2)</t>
    </r>
  </si>
  <si>
    <r>
      <rPr>
        <b/>
        <sz val="10"/>
        <color rgb="FF000000"/>
        <rFont val="Arial"/>
        <family val="2"/>
      </rPr>
      <t xml:space="preserve">CIBC Wood Gundy </t>
    </r>
    <r>
      <rPr>
        <b/>
        <vertAlign val="superscript"/>
        <sz val="10"/>
        <color rgb="FF000000"/>
        <rFont val="Arial"/>
        <family val="2"/>
      </rPr>
      <t>(3)(4)(5)(6)</t>
    </r>
  </si>
  <si>
    <r>
      <rPr>
        <b/>
        <sz val="10"/>
        <color rgb="FF000000"/>
        <rFont val="Arial"/>
        <family val="2"/>
      </rPr>
      <t xml:space="preserve">CIBC Investor Services Inc. </t>
    </r>
    <r>
      <rPr>
        <b/>
        <vertAlign val="superscript"/>
        <sz val="10"/>
        <color rgb="FF000000"/>
        <rFont val="Arial"/>
        <family val="2"/>
      </rPr>
      <t>(4)(5)(6)(7)</t>
    </r>
  </si>
  <si>
    <r>
      <rPr>
        <b/>
        <sz val="10"/>
        <color rgb="FF000000"/>
        <rFont val="Arial"/>
        <family val="2"/>
      </rPr>
      <t xml:space="preserve">CIBC Asset Management </t>
    </r>
    <r>
      <rPr>
        <b/>
        <vertAlign val="superscript"/>
        <sz val="10"/>
        <color rgb="FF000000"/>
        <rFont val="Arial"/>
        <family val="2"/>
      </rPr>
      <t>(5)(6)(8)</t>
    </r>
  </si>
  <si>
    <t>CIBC Private Wealth Management US(5)(8)</t>
  </si>
  <si>
    <t>US$977.0</t>
  </si>
  <si>
    <t>US$1917.9</t>
  </si>
  <si>
    <t>US$2,136.0</t>
  </si>
  <si>
    <t>US$1,936.0</t>
  </si>
  <si>
    <t>US$1,106.0</t>
  </si>
  <si>
    <t>US$752.9</t>
  </si>
  <si>
    <t>US$597.5</t>
  </si>
  <si>
    <t>US$512.5</t>
  </si>
  <si>
    <r>
      <rPr>
        <vertAlign val="superscript"/>
        <sz val="10"/>
        <color rgb="FF000000"/>
        <rFont val="Arial"/>
        <family val="2"/>
      </rPr>
      <t>(1)</t>
    </r>
    <r>
      <rPr>
        <sz val="10"/>
        <color rgb="FF000000"/>
        <rFont val="Arial"/>
        <family val="2"/>
      </rPr>
      <t xml:space="preserve"> Our responsible investment holdings do not contribute to our $300 billion sustainable finance goal. Our responsible investment holdings include mutual funds as well as institutional mandates managed for our clients.  </t>
    </r>
  </si>
  <si>
    <r>
      <rPr>
        <vertAlign val="superscript"/>
        <sz val="10"/>
        <color rgb="FF000000"/>
        <rFont val="Arial"/>
        <family val="2"/>
      </rPr>
      <t>(2)</t>
    </r>
    <r>
      <rPr>
        <sz val="10"/>
        <color rgb="FF000000"/>
        <rFont val="Arial"/>
        <family val="2"/>
      </rPr>
      <t xml:space="preserve"> All holdings are based on market value as at October 31, 2023.</t>
    </r>
  </si>
  <si>
    <r>
      <rPr>
        <vertAlign val="superscript"/>
        <sz val="10"/>
        <color rgb="FF000000"/>
        <rFont val="Arial"/>
        <family val="2"/>
      </rPr>
      <t>(3)</t>
    </r>
    <r>
      <rPr>
        <sz val="10"/>
        <color rgb="FF000000"/>
        <rFont val="Arial"/>
        <family val="2"/>
      </rPr>
      <t xml:space="preserve"> In 2022, CIBC Wood Gundy included ETF responsible investment assets to its calculation. 2021 and 2020 Wood Gundy numbers were not restated. </t>
    </r>
  </si>
  <si>
    <r>
      <rPr>
        <vertAlign val="superscript"/>
        <sz val="10"/>
        <color rgb="FF000000"/>
        <rFont val="Arial"/>
        <family val="2"/>
      </rPr>
      <t>(4)</t>
    </r>
    <r>
      <rPr>
        <sz val="10"/>
        <color rgb="FF000000"/>
        <rFont val="Arial"/>
        <family val="2"/>
      </rPr>
      <t xml:space="preserve"> Assets under administration (AUA). Assets administered by CIBC that are beneficially owned by clients and are, therefore, not reported on the consolidated balance sheet. The services provided by CIBC are of an administrative nature, such as safekeeping of securities, client reporting and record keeping, collection of investment income, and the settlement of purchase and sale transactions. Assets under management amounts are included in the amounts reported under assets under administration.</t>
    </r>
  </si>
  <si>
    <t>(5) CIBC Wood Gundy and Investor Services Inc. solely rely on Morningstar’s methodology to identify funds that are labelled ‘Sustainable Investments’. The universe of funds identified as ‘Sustainable Investments’ is dynamic and is impacted by fund launches and closures, along with existing funds being marked/de-marked as Sustainable Investments by Morningstar. CAM and CIBC Private Wealth Management US use a proprietary methodology. Refer to CAM’s ESG &amp; Stewardship Report for more information.</t>
  </si>
  <si>
    <r>
      <rPr>
        <vertAlign val="superscript"/>
        <sz val="10"/>
        <color rgb="FF000000"/>
        <rFont val="Arial"/>
        <family val="2"/>
      </rPr>
      <t>(6)</t>
    </r>
    <r>
      <rPr>
        <sz val="10"/>
        <color rgb="FF000000"/>
        <rFont val="Arial"/>
        <family val="2"/>
      </rPr>
      <t xml:space="preserve"> AUM at CAM include responsible investment retail mutual fund assets and responsible investment on behalf of clients managed on a segregated account basis. In addition, assets under management (AUM) amounts may be included in the amounts reported under AUA for CIBC Wood Gundy and CIBC Investor Services Inc.</t>
    </r>
  </si>
  <si>
    <r>
      <rPr>
        <vertAlign val="superscript"/>
        <sz val="10"/>
        <color rgb="FF000000"/>
        <rFont val="Arial"/>
        <family val="2"/>
      </rPr>
      <t>(7)</t>
    </r>
    <r>
      <rPr>
        <sz val="10"/>
        <color rgb="FF000000"/>
        <rFont val="Arial"/>
        <family val="2"/>
      </rPr>
      <t>In 2023, CIBC Investor Services Inc. included Global ETF responsible investment assets to its calculation. Previous years were not restated.</t>
    </r>
  </si>
  <si>
    <t xml:space="preserve">(8) Assets under management (AUM). Assets managed by CIBC that are beneficially owned by clients and are, therefore, not reported on the consolidated balance sheet. The service provided in respect of these assets is discretionary portfolio management on behalf of the clients.  CIBC Asset Management and CIBC US Private Wealth Management responsible investment holdings include funds and accounts that have an ESG objective, or that otherwise apply environmental, social and governance (ESG) screening or criteria that may be addressed through targeted ESG holdings or conventional finance holdings. </t>
  </si>
  <si>
    <t>Equator Principles</t>
  </si>
  <si>
    <r>
      <t>Project Finance and Project-Related Corporate Loans that reached financial close in 2023</t>
    </r>
    <r>
      <rPr>
        <b/>
        <vertAlign val="superscript"/>
        <sz val="8"/>
        <color rgb="FFC00000"/>
        <rFont val="Arial"/>
        <family val="2"/>
      </rPr>
      <t>(1)(2)</t>
    </r>
  </si>
  <si>
    <t>Sector</t>
  </si>
  <si>
    <t>Category A</t>
  </si>
  <si>
    <t>Category B</t>
  </si>
  <si>
    <t>Category C</t>
  </si>
  <si>
    <t>Mining</t>
  </si>
  <si>
    <t>Infrastructure</t>
  </si>
  <si>
    <t>Oil and gas</t>
  </si>
  <si>
    <t>Power</t>
  </si>
  <si>
    <t>Others</t>
  </si>
  <si>
    <t>Region</t>
  </si>
  <si>
    <t>Americas</t>
  </si>
  <si>
    <t>Europe, Middle East &amp; Africa</t>
  </si>
  <si>
    <t>Asia Pacific</t>
  </si>
  <si>
    <t>Country Designation</t>
  </si>
  <si>
    <t>Designated</t>
  </si>
  <si>
    <t>Non-Designated</t>
  </si>
  <si>
    <t>Independent Review</t>
  </si>
  <si>
    <t>Yes</t>
  </si>
  <si>
    <t>No</t>
  </si>
  <si>
    <t>Total</t>
  </si>
  <si>
    <r>
      <rPr>
        <vertAlign val="superscript"/>
        <sz val="10"/>
        <color rgb="FF000000"/>
        <rFont val="Arial"/>
        <family val="2"/>
      </rPr>
      <t>(1)</t>
    </r>
    <r>
      <rPr>
        <sz val="10"/>
        <color rgb="FF000000"/>
        <rFont val="Arial"/>
        <family val="2"/>
      </rPr>
      <t xml:space="preserve"> In-scope Equator Principle transactions that reached financial close between November 1, 2022 and December 31, 2023. This latest data set represents a transition year for CIBC with our reporting requirements to the Equator Principles Association moving to calendar year hence the 14 month reporting period. </t>
    </r>
  </si>
  <si>
    <r>
      <rPr>
        <vertAlign val="superscript"/>
        <sz val="10"/>
        <color rgb="FF000000"/>
        <rFont val="Arial"/>
        <family val="2"/>
      </rPr>
      <t>(2)</t>
    </r>
    <r>
      <rPr>
        <sz val="10"/>
        <color rgb="FF000000"/>
        <rFont val="Arial"/>
        <family val="2"/>
      </rPr>
      <t xml:space="preserve"> Data includes one Project-Related Corporate Loan (Category A). Project-Related Corporate Loans were previously captured in a separate table as part of past disclosures.</t>
    </r>
  </si>
  <si>
    <t>TOTAL HIGH GRADE</t>
  </si>
  <si>
    <t>TOTAL LOW GRADE</t>
  </si>
  <si>
    <t>TOTAL BULK METALLIC</t>
  </si>
  <si>
    <t>TOTAL OTHER</t>
  </si>
  <si>
    <t>pounds</t>
  </si>
  <si>
    <t>Occupied area (as per annual environmental reports, updated)</t>
  </si>
  <si>
    <t>m2</t>
  </si>
  <si>
    <t>Revenue ($M)</t>
  </si>
  <si>
    <r>
      <t>Financed Emissions</t>
    </r>
    <r>
      <rPr>
        <vertAlign val="superscript"/>
        <sz val="26"/>
        <color theme="1"/>
        <rFont val="Arial"/>
        <family val="2"/>
      </rPr>
      <t>(1)</t>
    </r>
    <r>
      <rPr>
        <b/>
        <sz val="26"/>
        <color theme="1"/>
        <rFont val="Arial"/>
        <family val="2"/>
      </rPr>
      <t xml:space="preserve">        </t>
    </r>
  </si>
  <si>
    <t>Baseline year</t>
  </si>
  <si>
    <t xml:space="preserve">Emissions baseline </t>
  </si>
  <si>
    <t xml:space="preserve">2030 Emissions target </t>
  </si>
  <si>
    <t xml:space="preserve">2030 Emissions reduction target (%) </t>
  </si>
  <si>
    <r>
      <t>Financed emissions 2030 interim target and performance intensities</t>
    </r>
    <r>
      <rPr>
        <b/>
        <vertAlign val="superscript"/>
        <sz val="12"/>
        <color rgb="FFC00000"/>
        <rFont val="Arial"/>
        <family val="2"/>
      </rPr>
      <t xml:space="preserve">(2) </t>
    </r>
  </si>
  <si>
    <t xml:space="preserve">Oil and gas (operational) - Physical emissions intensity </t>
  </si>
  <si>
    <r>
      <t>gCO</t>
    </r>
    <r>
      <rPr>
        <vertAlign val="subscript"/>
        <sz val="10"/>
        <rFont val="Arial"/>
        <family val="2"/>
      </rPr>
      <t>2</t>
    </r>
    <r>
      <rPr>
        <sz val="10"/>
        <rFont val="Arial"/>
        <family val="2"/>
      </rPr>
      <t>e/MJ</t>
    </r>
  </si>
  <si>
    <t>4.04 (In progress)</t>
  </si>
  <si>
    <t xml:space="preserve">Oil and gas (end use) - Physical emissions intensity </t>
  </si>
  <si>
    <r>
      <t>gCO</t>
    </r>
    <r>
      <rPr>
        <vertAlign val="subscript"/>
        <sz val="10"/>
        <rFont val="Arial"/>
        <family val="2"/>
      </rPr>
      <t>2</t>
    </r>
    <r>
      <rPr>
        <sz val="10"/>
        <rFont val="Arial"/>
        <family val="2"/>
      </rPr>
      <t>/MJ</t>
    </r>
  </si>
  <si>
    <t>68.33 (In progress)</t>
  </si>
  <si>
    <t>Power Generation</t>
  </si>
  <si>
    <r>
      <t>kgCO</t>
    </r>
    <r>
      <rPr>
        <vertAlign val="subscript"/>
        <sz val="10"/>
        <rFont val="Arial"/>
        <family val="2"/>
      </rPr>
      <t>2</t>
    </r>
    <r>
      <rPr>
        <sz val="10"/>
        <rFont val="Arial"/>
        <family val="2"/>
      </rPr>
      <t>/MWh</t>
    </r>
  </si>
  <si>
    <t>198 (On track)</t>
  </si>
  <si>
    <r>
      <t>208</t>
    </r>
    <r>
      <rPr>
        <vertAlign val="superscript"/>
        <sz val="10"/>
        <color theme="1"/>
        <rFont val="Arial"/>
        <family val="2"/>
      </rPr>
      <t>(3)</t>
    </r>
  </si>
  <si>
    <r>
      <t>Automotive Manufacturing</t>
    </r>
    <r>
      <rPr>
        <vertAlign val="superscript"/>
        <sz val="10"/>
        <rFont val="Arial"/>
        <family val="2"/>
      </rPr>
      <t>(4)</t>
    </r>
  </si>
  <si>
    <t>gCO2/km</t>
  </si>
  <si>
    <t>N/A (New target)</t>
  </si>
  <si>
    <r>
      <t>Reference scenario: IEA NZE2050</t>
    </r>
    <r>
      <rPr>
        <vertAlign val="superscript"/>
        <sz val="10"/>
        <color theme="1"/>
        <rFont val="Arial"/>
        <family val="2"/>
      </rPr>
      <t>(5)</t>
    </r>
  </si>
  <si>
    <r>
      <rPr>
        <b/>
        <sz val="12"/>
        <color rgb="FFC00000"/>
        <rFont val="Arial"/>
        <family val="2"/>
      </rPr>
      <t>Absolute financed emissions (kilotonnes CO2e)</t>
    </r>
    <r>
      <rPr>
        <b/>
        <vertAlign val="superscript"/>
        <sz val="12"/>
        <color rgb="FFC00000"/>
        <rFont val="Arial"/>
        <family val="2"/>
      </rPr>
      <t>(6)(7)</t>
    </r>
  </si>
  <si>
    <t>Oil and Gas: Operational (PCAF asset class: 2)</t>
  </si>
  <si>
    <t xml:space="preserve">Outstanding amount </t>
  </si>
  <si>
    <t xml:space="preserve">CAD millions </t>
  </si>
  <si>
    <t xml:space="preserve">Total emissions </t>
  </si>
  <si>
    <r>
      <t>kilotonnes CO</t>
    </r>
    <r>
      <rPr>
        <vertAlign val="subscript"/>
        <sz val="10"/>
        <rFont val="Calibri"/>
        <family val="2"/>
      </rPr>
      <t>2</t>
    </r>
    <r>
      <rPr>
        <sz val="10"/>
        <rFont val="Calibri"/>
        <family val="2"/>
      </rPr>
      <t>e</t>
    </r>
  </si>
  <si>
    <r>
      <rPr>
        <sz val="10"/>
        <color rgb="FF3E3D3F"/>
        <rFont val="Arial"/>
        <family val="2"/>
      </rPr>
      <t>1,798</t>
    </r>
    <r>
      <rPr>
        <vertAlign val="superscript"/>
        <sz val="10"/>
        <color rgb="FF3E3D3F"/>
        <rFont val="Arial"/>
        <family val="2"/>
      </rPr>
      <t>(8)</t>
    </r>
  </si>
  <si>
    <t>PCAF data quality (1-5)</t>
  </si>
  <si>
    <t>Oil and Gas: End Use (PCAF asset class: 2)</t>
  </si>
  <si>
    <r>
      <t>82,112</t>
    </r>
    <r>
      <rPr>
        <vertAlign val="superscript"/>
        <sz val="10"/>
        <color rgb="FF3E3D3F"/>
        <rFont val="Arial"/>
        <family val="2"/>
      </rPr>
      <t>(8)</t>
    </r>
  </si>
  <si>
    <t>Power Generation (PCAF asset class: 2)</t>
  </si>
  <si>
    <r>
      <t>Automotive: Operational (PCAF asset class: 2)</t>
    </r>
    <r>
      <rPr>
        <vertAlign val="superscript"/>
        <sz val="10"/>
        <color rgb="FF000000"/>
        <rFont val="Arial"/>
        <family val="2"/>
      </rPr>
      <t>(9)</t>
    </r>
  </si>
  <si>
    <r>
      <t>Automotive: End Use (PCAF asset class: 2)</t>
    </r>
    <r>
      <rPr>
        <vertAlign val="superscript"/>
        <sz val="10"/>
        <color rgb="FF000000"/>
        <rFont val="Arial"/>
        <family val="2"/>
      </rPr>
      <t>(9)</t>
    </r>
  </si>
  <si>
    <t>Commercial Real Estate (PCAF asset class: 4)</t>
  </si>
  <si>
    <r>
      <t>Outstanding amount</t>
    </r>
    <r>
      <rPr>
        <vertAlign val="superscript"/>
        <sz val="10"/>
        <color rgb="FF3E3D3F"/>
        <rFont val="Arial"/>
        <family val="2"/>
      </rPr>
      <t>(10)</t>
    </r>
  </si>
  <si>
    <t>Residential Mortgages (PCAF asset class: 5)</t>
  </si>
  <si>
    <r>
      <t>Outstanding amount</t>
    </r>
    <r>
      <rPr>
        <vertAlign val="superscript"/>
        <sz val="10"/>
        <color rgb="FF3E3D3F"/>
        <rFont val="Arial"/>
        <family val="2"/>
      </rPr>
      <t>(11)</t>
    </r>
  </si>
  <si>
    <r>
      <rPr>
        <b/>
        <sz val="10"/>
        <color rgb="FF000000"/>
        <rFont val="Arial"/>
        <family val="2"/>
      </rPr>
      <t>Motor Vehicle Loans (PCAF asset class: 6)</t>
    </r>
    <r>
      <rPr>
        <vertAlign val="superscript"/>
        <sz val="10"/>
        <color rgb="FF000000"/>
        <rFont val="Arial"/>
        <family val="2"/>
      </rPr>
      <t>(12)</t>
    </r>
  </si>
  <si>
    <r>
      <t>Agriculture (PCAF asset class: 2)</t>
    </r>
    <r>
      <rPr>
        <vertAlign val="superscript"/>
        <sz val="10"/>
        <color rgb="FF000000"/>
        <rFont val="Arial"/>
        <family val="2"/>
      </rPr>
      <t>(13)</t>
    </r>
  </si>
  <si>
    <r>
      <rPr>
        <vertAlign val="superscript"/>
        <sz val="10"/>
        <color rgb="FF000000"/>
        <rFont val="Arial"/>
        <family val="2"/>
      </rPr>
      <t>(1)</t>
    </r>
    <r>
      <rPr>
        <sz val="10"/>
        <color rgb="FF000000"/>
        <rFont val="Arial"/>
        <family val="2"/>
      </rPr>
      <t xml:space="preserve"> Due to lags in reported client emissions data for certain key sectors, 2022 represents the most recent year of financed emissions calculaitions and related targets for sectors being disclosed to date.</t>
    </r>
  </si>
  <si>
    <r>
      <rPr>
        <vertAlign val="superscript"/>
        <sz val="10"/>
        <color rgb="FF000000"/>
        <rFont val="Arial"/>
        <family val="2"/>
      </rPr>
      <t>(2)</t>
    </r>
    <r>
      <rPr>
        <sz val="10"/>
        <color rgb="FF000000"/>
        <rFont val="Arial"/>
        <family val="2"/>
      </rPr>
      <t xml:space="preserve"> Intensity-based financed emissions support 2030 interim net-zero target-setting efforts and uses internally developed methodology supported by NZBA guidance. Net-zero interim targets utilize committed loan amounts (including revolving credit facilities) and facilitated financing (our economic share of underwritten and arranged financing in the debt and equity capital markets) to provide a more comprehensive view of our activities. Targets rely primarily on actual and modelled activity data due to the focused nature of our NZBA commitment and the sectors targeted to date. Refer to our </t>
    </r>
    <r>
      <rPr>
        <b/>
        <sz val="10"/>
        <color rgb="FF000000"/>
        <rFont val="Arial"/>
        <family val="2"/>
      </rPr>
      <t>Net-Zero Approach</t>
    </r>
    <r>
      <rPr>
        <sz val="10"/>
        <color rgb="FF000000"/>
        <rFont val="Arial"/>
        <family val="2"/>
      </rPr>
      <t xml:space="preserve"> for further details on the methodology used to support our 2030 interim target-setting efforts.
</t>
    </r>
  </si>
  <si>
    <r>
      <rPr>
        <vertAlign val="superscript"/>
        <sz val="10"/>
        <color rgb="FF000000"/>
        <rFont val="Arial"/>
        <family val="2"/>
      </rPr>
      <t>(3)</t>
    </r>
    <r>
      <rPr>
        <sz val="10"/>
        <color rgb="FF000000"/>
        <rFont val="Arial"/>
        <family val="2"/>
      </rPr>
      <t xml:space="preserve"> We have restated our 2021 progress for the power generation target to 208 kgCO2/MWh, from our original disclosure of 200 kgCO2/MWh in our 2022 Climate Report. This change is due to adjustments made to the emissions intensities for certain clients captured in our target.</t>
    </r>
  </si>
  <si>
    <r>
      <rPr>
        <vertAlign val="superscript"/>
        <sz val="10"/>
        <color rgb="FF000000"/>
        <rFont val="Arial"/>
        <family val="2"/>
      </rPr>
      <t>(4)</t>
    </r>
    <r>
      <rPr>
        <sz val="10"/>
        <color rgb="FF000000"/>
        <rFont val="Arial"/>
        <family val="2"/>
      </rPr>
      <t xml:space="preserve"> In 2023, CIBC set an interim target for our automotive manufacturing portfolio, which addresses the physical emissions intensity of original equipment manufacturers (OEMs) and their respective captive financing entities producing LDVs as they have the largest ability to influence decarbonization across the automotive sector. Scope 3 emissions captured in the target include only tank-to-wheel emissions and exclude other Scope 3 emissions (that is, supply chain).</t>
    </r>
  </si>
  <si>
    <r>
      <rPr>
        <vertAlign val="superscript"/>
        <sz val="10"/>
        <color theme="1"/>
        <rFont val="Arial"/>
        <family val="2"/>
      </rPr>
      <t>(5)</t>
    </r>
    <r>
      <rPr>
        <sz val="10"/>
        <color theme="1"/>
        <rFont val="Arial"/>
        <family val="2"/>
      </rPr>
      <t xml:space="preserve"> The Net Zero Emissions by 2050 Scenario (NZE Scenario) is a normative scenario that shows a pathway for the global energy sector to achieve net zero CO2 emissions by 2050, with advanced economies reaching net-zero emissions in advance of others. </t>
    </r>
  </si>
  <si>
    <r>
      <rPr>
        <vertAlign val="superscript"/>
        <sz val="10"/>
        <color rgb="FF000000"/>
        <rFont val="Arial"/>
        <family val="2"/>
      </rPr>
      <t>(6)</t>
    </r>
    <r>
      <rPr>
        <sz val="10"/>
        <color rgb="FF000000"/>
        <rFont val="Arial"/>
        <family val="2"/>
      </rPr>
      <t xml:space="preserve"> To calculate our absolute financed emissions, we adopted the PCAF Global GHG Accounting and Reporting Standard — Financed Emissions. Absolute financed emissions utilizes outstanding loan amounts and enterprise value to calculate attribution of financed emissions for a sector/asset class and does not incorporate facilitated financing. The Standard divides financed emissions investments into several asset classes: listed equity and corporate bonds, business loans and unlisted equity, project finance, commercial real estate, mortgages, motor vehicle loans, and, as of the end of 2022, sovereign debt. We calculate the absolute financed emissions for our clients based on the relevant PCAF asset classes. We then roll up these figures based on our portfolio sectors. Absolute financed emissions exclude FirstCaribbean activity. Oil and gas and power generation absolute financed emissions also exclude clients with committed exposure less than CAD $5 million.</t>
    </r>
  </si>
  <si>
    <r>
      <rPr>
        <vertAlign val="superscript"/>
        <sz val="10"/>
        <color theme="1"/>
        <rFont val="Arial"/>
        <family val="2"/>
      </rPr>
      <t>(7)</t>
    </r>
    <r>
      <rPr>
        <sz val="10"/>
        <color theme="1"/>
        <rFont val="Arial"/>
        <family val="2"/>
      </rPr>
      <t xml:space="preserve">The Partnership of Carbon Accounting Financials (PCAF) Global GHG Accounting and Reporting Standard, Second Edition defines calculation methodologies applied based on the corresponding PCAF asset class that each lending sector is categorized under. For PCAF data quality, Score 1 represents the highest quality data whereas Score 5 represents the lowest quality data. </t>
    </r>
  </si>
  <si>
    <r>
      <rPr>
        <vertAlign val="superscript"/>
        <sz val="10"/>
        <color theme="1"/>
        <rFont val="Arial"/>
        <family val="2"/>
      </rPr>
      <t>(8)</t>
    </r>
    <r>
      <rPr>
        <sz val="10"/>
        <color theme="1"/>
        <rFont val="Arial"/>
        <family val="2"/>
      </rPr>
      <t xml:space="preserve"> Due to deficiencies identified in third-party data sources of emissions data, we restated our 2021 absolute financed emissions using reported client data to better reflect our clients’ emissions in this sector and allow for greater comparability. This correction did not impact our data quality scoring methodology.</t>
    </r>
  </si>
  <si>
    <r>
      <rPr>
        <vertAlign val="superscript"/>
        <sz val="10"/>
        <color theme="1"/>
        <rFont val="Arial"/>
        <family val="2"/>
      </rPr>
      <t>(9)</t>
    </r>
    <r>
      <rPr>
        <sz val="10"/>
        <color theme="1"/>
        <rFont val="Arial"/>
        <family val="2"/>
      </rPr>
      <t xml:space="preserve"> Unlike with other new sectors disclosed in this Climate Report, our absolute financed emissions disclosure included estimated values for 2021 and not 2022, due to lags in available Scope 3 emissions data for our clients that impacted both these calculations as well as our 2030 interim net-zero target.</t>
    </r>
  </si>
  <si>
    <r>
      <rPr>
        <vertAlign val="superscript"/>
        <sz val="10"/>
        <color theme="1"/>
        <rFont val="Arial"/>
        <family val="2"/>
      </rPr>
      <t>(10)</t>
    </r>
    <r>
      <rPr>
        <sz val="10"/>
        <color theme="1"/>
        <rFont val="Arial"/>
        <family val="2"/>
      </rPr>
      <t xml:space="preserve"> Balances for 2022 and 2021 reflect principal values of all Canadian and US commercial mortgages across various asset types, excluding other real-estate lending related to construction and non-mortgage lending.. 2021 balances were restated to capture US commercial mortgages and provide greater comparability to 2022 financed emission estimates. 2020 balances were not restated and therefore do not include US commercial mortgages.</t>
    </r>
  </si>
  <si>
    <r>
      <rPr>
        <vertAlign val="superscript"/>
        <sz val="10"/>
        <color theme="1"/>
        <rFont val="Arial"/>
        <family val="2"/>
      </rPr>
      <t>(11)</t>
    </r>
    <r>
      <rPr>
        <sz val="10"/>
        <color theme="1"/>
        <rFont val="Arial"/>
        <family val="2"/>
      </rPr>
      <t xml:space="preserve"> Balances for 2022 onward reflect principal values of all Canadian CIBC-brand and Simplii mortgages, except for the remaining FirstLine branded mortgages from the exited FirstLine mortgage broker business, and third-party originated mortgages. The balances also exclude the US and CIBC FirstCaribbean mortgages.  Does not include construction loans or home equity line of credit (HELOCs). Balances prior to 2022 do not include Simplii mortgages.</t>
    </r>
  </si>
  <si>
    <r>
      <rPr>
        <vertAlign val="superscript"/>
        <sz val="10"/>
        <color theme="1"/>
        <rFont val="Arial"/>
        <family val="2"/>
      </rPr>
      <t>(12)</t>
    </r>
    <r>
      <rPr>
        <sz val="10"/>
        <color theme="1"/>
        <rFont val="Arial"/>
        <family val="2"/>
      </rPr>
      <t xml:space="preserve"> Balances reflect Canadian indirect lending to retail clients via automotive dealerships and excluding direct lending representing &lt;5% of our Canadian retail motor vehicle loans.</t>
    </r>
  </si>
  <si>
    <r>
      <rPr>
        <vertAlign val="superscript"/>
        <sz val="10"/>
        <color theme="1"/>
        <rFont val="Arial"/>
        <family val="2"/>
      </rPr>
      <t>(13)</t>
    </r>
    <r>
      <rPr>
        <sz val="10"/>
        <color theme="1"/>
        <rFont val="Arial"/>
        <family val="2"/>
      </rPr>
      <t xml:space="preserve"> Balances reflect lending related to agriculture livestock and crop production in Canada and the US and exclude lending to agriculture services, suppliers, wholesalers, and other clients considered upstream or downstream to agriculture production.</t>
    </r>
  </si>
  <si>
    <r>
      <t>CIBC Client Complaints Appeals Office</t>
    </r>
    <r>
      <rPr>
        <vertAlign val="superscript"/>
        <sz val="26"/>
        <color theme="1"/>
        <rFont val="Arial"/>
        <family val="2"/>
      </rPr>
      <t>(1)</t>
    </r>
    <r>
      <rPr>
        <b/>
        <sz val="26"/>
        <color theme="1"/>
        <rFont val="Arial"/>
        <family val="2"/>
      </rPr>
      <t xml:space="preserve">        </t>
    </r>
  </si>
  <si>
    <r>
      <rPr>
        <b/>
        <sz val="12"/>
        <color rgb="FFC00000"/>
        <rFont val="Arial"/>
        <family val="2"/>
      </rPr>
      <t>CIBC Client Complaint Appeals Office</t>
    </r>
    <r>
      <rPr>
        <b/>
        <vertAlign val="superscript"/>
        <sz val="12"/>
        <color rgb="FFC00000"/>
        <rFont val="Arial"/>
        <family val="2"/>
      </rPr>
      <t>(1)(2)</t>
    </r>
  </si>
  <si>
    <t>Investigations</t>
  </si>
  <si>
    <t>Banking</t>
  </si>
  <si>
    <t xml:space="preserve">Investments </t>
  </si>
  <si>
    <t>Resolutions to the satisfaction of the client</t>
  </si>
  <si>
    <r>
      <rPr>
        <sz val="10"/>
        <color rgb="FF000000"/>
        <rFont val="Arial"/>
        <family val="2"/>
      </rPr>
      <t>38%</t>
    </r>
    <r>
      <rPr>
        <vertAlign val="superscript"/>
        <sz val="10"/>
        <color rgb="FF000000"/>
        <rFont val="Arial"/>
        <family val="2"/>
      </rPr>
      <t>(3)</t>
    </r>
  </si>
  <si>
    <r>
      <rPr>
        <sz val="10"/>
        <color rgb="FF000000"/>
        <rFont val="Arial"/>
        <family val="2"/>
      </rPr>
      <t>41%</t>
    </r>
    <r>
      <rPr>
        <vertAlign val="superscript"/>
        <sz val="10"/>
        <color rgb="FF000000"/>
        <rFont val="Arial"/>
        <family val="2"/>
      </rPr>
      <t>(3)</t>
    </r>
  </si>
  <si>
    <r>
      <rPr>
        <b/>
        <sz val="10"/>
        <color rgb="FF000000"/>
        <rFont val="Arial"/>
        <family val="2"/>
      </rPr>
      <t>Average number of calendar days to complete investigations</t>
    </r>
    <r>
      <rPr>
        <b/>
        <vertAlign val="superscript"/>
        <sz val="10"/>
        <color rgb="FF000000"/>
        <rFont val="Arial"/>
        <family val="2"/>
      </rPr>
      <t>(3)</t>
    </r>
  </si>
  <si>
    <t>Investments</t>
  </si>
  <si>
    <t>Nature of the complaint (service or feature)</t>
  </si>
  <si>
    <t>Agreement</t>
  </si>
  <si>
    <t>Alerts</t>
  </si>
  <si>
    <t>Balance</t>
  </si>
  <si>
    <t>Cancellation</t>
  </si>
  <si>
    <t>Closure</t>
  </si>
  <si>
    <t>Collections</t>
  </si>
  <si>
    <t>Complaint handling</t>
  </si>
  <si>
    <t>Credit limit</t>
  </si>
  <si>
    <t>Creditor Insurance</t>
  </si>
  <si>
    <t>Estate</t>
  </si>
  <si>
    <t>Fees/Charges</t>
  </si>
  <si>
    <t>Financial Advisor services</t>
  </si>
  <si>
    <t>Interest</t>
  </si>
  <si>
    <t>Internet banking/Services</t>
  </si>
  <si>
    <t>Mobile phone banking/Services</t>
  </si>
  <si>
    <t>Opening</t>
  </si>
  <si>
    <t>Overdraft</t>
  </si>
  <si>
    <t>Payment</t>
  </si>
  <si>
    <t>Power of Attorney</t>
  </si>
  <si>
    <t>Renewal</t>
  </si>
  <si>
    <t>Safety deposit box</t>
  </si>
  <si>
    <t>Statement</t>
  </si>
  <si>
    <t>Telephone banking/services</t>
  </si>
  <si>
    <t>Teller services</t>
  </si>
  <si>
    <t>Transaction</t>
  </si>
  <si>
    <t>Transfer</t>
  </si>
  <si>
    <t>Other</t>
  </si>
  <si>
    <t xml:space="preserve">Total </t>
  </si>
  <si>
    <t>Products or services to which complaints are related</t>
  </si>
  <si>
    <t xml:space="preserve">Transaction accounts </t>
  </si>
  <si>
    <t>Credit card</t>
  </si>
  <si>
    <t>Debit card</t>
  </si>
  <si>
    <t>HELOC</t>
  </si>
  <si>
    <t>Insurance</t>
  </si>
  <si>
    <t>Investment</t>
  </si>
  <si>
    <t>Line of Credit</t>
  </si>
  <si>
    <t>Loan</t>
  </si>
  <si>
    <t>Mortgage</t>
  </si>
  <si>
    <t>Prepaid Card</t>
  </si>
  <si>
    <r>
      <rPr>
        <vertAlign val="superscript"/>
        <sz val="10"/>
        <color rgb="FF000000"/>
        <rFont val="Arial"/>
        <family val="2"/>
      </rPr>
      <t>(1)</t>
    </r>
    <r>
      <rPr>
        <sz val="10"/>
        <color rgb="FF000000"/>
        <rFont val="Arial"/>
        <family val="2"/>
      </rPr>
      <t xml:space="preserve"> Canada only.</t>
    </r>
  </si>
  <si>
    <r>
      <rPr>
        <vertAlign val="superscript"/>
        <sz val="10"/>
        <color rgb="FF000000"/>
        <rFont val="Arial"/>
        <family val="2"/>
      </rPr>
      <t>(2)</t>
    </r>
    <r>
      <rPr>
        <sz val="10"/>
        <color rgb="FF000000"/>
        <rFont val="Arial"/>
        <family val="2"/>
      </rPr>
      <t xml:space="preserve"> Data reported for fiscal year November 1, 2022 to October 31, 2023.</t>
    </r>
  </si>
  <si>
    <r>
      <rPr>
        <vertAlign val="superscript"/>
        <sz val="10"/>
        <color rgb="FF000000"/>
        <rFont val="Arial"/>
        <family val="2"/>
      </rPr>
      <t>(3)</t>
    </r>
    <r>
      <rPr>
        <sz val="10"/>
        <color rgb="FF000000"/>
        <rFont val="Arial"/>
        <family val="2"/>
      </rPr>
      <t xml:space="preserve"> CIBC self-reporting.  The methodology for reporting ‘Client Satisfaction’ was revised in 2022 with the introduction of a new complaint management system. Results for 2021 and 2020 have been restated to only include ‘Satisfied’ client resolutions.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</si>
</sst>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
    <numFmt numFmtId="167" formatCode="&quot;$&quot;#,##0.0"/>
    <numFmt numFmtId="168" formatCode="#,##0.0"/>
    <numFmt numFmtId="169" formatCode="&quot;$&quot;#,##0.0_);[Red]\(&quot;$&quot;#,##0.0\)"/>
    <numFmt numFmtId="170" formatCode="#,##0&quot;(Ϯ)&quot;"/>
    <numFmt numFmtId="171" formatCode="&quot;$&quot;#,##0"/>
    <numFmt numFmtId="172" formatCode="0.0_);[Red]\(0.0\)"/>
    <numFmt numFmtId="173" formatCode="#,##0&quot;√&quot;"/>
  </numFmts>
  <fonts count="75">
    <font>
      <sz val="10"/>
      <color theme="1"/>
      <name val="Trebuchet MS"/>
      <family val="2"/>
    </font>
    <font>
      <sz val="10"/>
      <color theme="1"/>
      <name val="Arial"/>
      <family val="2"/>
    </font>
    <font>
      <sz val="10"/>
      <color theme="1"/>
      <name val="Arial"/>
      <family val="2"/>
    </font>
    <font>
      <sz val="11"/>
      <color theme="1"/>
      <name val="Arial"/>
      <family val="2"/>
    </font>
    <font>
      <sz val="10"/>
      <color theme="1"/>
      <name val="Trebuchet MS"/>
      <family val="2"/>
    </font>
    <font>
      <b/>
      <sz val="10"/>
      <color theme="1"/>
      <name val="Trebuchet MS"/>
      <family val="2"/>
    </font>
    <font>
      <sz val="11"/>
      <color theme="1"/>
      <name val="Calibri"/>
      <family val="2"/>
    </font>
    <font>
      <b/>
      <sz val="11"/>
      <color theme="1"/>
      <name val="Calibri"/>
      <family val="2"/>
    </font>
    <font>
      <sz val="10"/>
      <name val="Arial"/>
      <family val="2"/>
    </font>
    <font>
      <sz val="11"/>
      <color theme="1"/>
      <name val="Calibri"/>
      <family val="2"/>
      <scheme val="minor"/>
    </font>
    <font>
      <sz val="10"/>
      <name val="Arial"/>
      <family val="2"/>
    </font>
    <font>
      <sz val="11"/>
      <color indexed="8"/>
      <name val="Calibri"/>
      <family val="2"/>
    </font>
    <font>
      <sz val="10"/>
      <color rgb="FF9C0006"/>
      <name val="Arial"/>
      <family val="2"/>
    </font>
    <font>
      <sz val="10"/>
      <color rgb="FF006100"/>
      <name val="Arial"/>
      <family val="2"/>
    </font>
    <font>
      <sz val="11"/>
      <color rgb="FF006100"/>
      <name val="Calibri"/>
      <family val="2"/>
      <scheme val="minor"/>
    </font>
    <font>
      <sz val="10"/>
      <name val="Verdana"/>
      <family val="2"/>
    </font>
    <font>
      <u/>
      <sz val="10"/>
      <color indexed="12"/>
      <name val="Verdana"/>
      <family val="2"/>
    </font>
    <font>
      <sz val="11"/>
      <color rgb="FF9C5700"/>
      <name val="Calibri"/>
      <family val="2"/>
      <scheme val="minor"/>
    </font>
    <font>
      <sz val="12"/>
      <color theme="1"/>
      <name val="Arial"/>
      <family val="2"/>
    </font>
    <font>
      <sz val="10"/>
      <color theme="1"/>
      <name val="Arial"/>
      <family val="2"/>
    </font>
    <font>
      <b/>
      <sz val="26"/>
      <color theme="1"/>
      <name val="Arial"/>
      <family val="2"/>
    </font>
    <font>
      <b/>
      <sz val="14"/>
      <color theme="1"/>
      <name val="Arial"/>
      <family val="2"/>
    </font>
    <font>
      <b/>
      <sz val="10"/>
      <color theme="1"/>
      <name val="Arial"/>
      <family val="2"/>
    </font>
    <font>
      <vertAlign val="superscript"/>
      <sz val="10"/>
      <color theme="1"/>
      <name val="Arial"/>
      <family val="2"/>
    </font>
    <font>
      <sz val="10"/>
      <color rgb="FF000000"/>
      <name val="Arial"/>
      <family val="2"/>
    </font>
    <font>
      <vertAlign val="superscript"/>
      <sz val="10"/>
      <color rgb="FF000000"/>
      <name val="Arial"/>
      <family val="2"/>
    </font>
    <font>
      <sz val="8"/>
      <color theme="1"/>
      <name val="Arial"/>
      <family val="2"/>
    </font>
    <font>
      <b/>
      <vertAlign val="superscript"/>
      <sz val="14"/>
      <color theme="1"/>
      <name val="Arial"/>
      <family val="2"/>
    </font>
    <font>
      <sz val="9"/>
      <color rgb="FF000000"/>
      <name val="Arial"/>
      <family val="2"/>
    </font>
    <font>
      <b/>
      <vertAlign val="superscript"/>
      <sz val="10"/>
      <color theme="1"/>
      <name val="Arial"/>
      <family val="2"/>
    </font>
    <font>
      <b/>
      <sz val="10"/>
      <color rgb="FF000000"/>
      <name val="Arial"/>
      <family val="2"/>
    </font>
    <font>
      <vertAlign val="superscript"/>
      <sz val="10"/>
      <name val="Arial"/>
      <family val="2"/>
    </font>
    <font>
      <b/>
      <sz val="11"/>
      <color theme="1"/>
      <name val="Arial"/>
      <family val="2"/>
    </font>
    <font>
      <b/>
      <sz val="12"/>
      <color rgb="FFC00000"/>
      <name val="Arial"/>
      <family val="2"/>
    </font>
    <font>
      <b/>
      <vertAlign val="superscript"/>
      <sz val="12"/>
      <color rgb="FFC00000"/>
      <name val="Arial"/>
      <family val="2"/>
    </font>
    <font>
      <vertAlign val="subscript"/>
      <sz val="10"/>
      <color theme="1"/>
      <name val="Arial"/>
      <family val="2"/>
    </font>
    <font>
      <b/>
      <vertAlign val="subscript"/>
      <sz val="10"/>
      <color theme="1"/>
      <name val="Arial"/>
      <family val="2"/>
    </font>
    <font>
      <b/>
      <sz val="10"/>
      <name val="Arial"/>
      <family val="2"/>
    </font>
    <font>
      <sz val="14"/>
      <color theme="1"/>
      <name val="Arial"/>
      <family val="2"/>
    </font>
    <font>
      <b/>
      <sz val="11"/>
      <name val="Arial"/>
      <family val="2"/>
    </font>
    <font>
      <b/>
      <sz val="14"/>
      <color rgb="FF000000"/>
      <name val="Arial"/>
      <family val="2"/>
    </font>
    <font>
      <b/>
      <vertAlign val="superscript"/>
      <sz val="10"/>
      <color rgb="FF000000"/>
      <name val="Arial"/>
      <family val="2"/>
    </font>
    <font>
      <b/>
      <vertAlign val="superscript"/>
      <sz val="10"/>
      <name val="Arial"/>
      <family val="2"/>
    </font>
    <font>
      <sz val="9"/>
      <name val="Calibri"/>
      <family val="2"/>
    </font>
    <font>
      <b/>
      <vertAlign val="superscript"/>
      <sz val="11"/>
      <name val="Arial"/>
      <family val="2"/>
    </font>
    <font>
      <sz val="10"/>
      <name val="Arial"/>
      <family val="2"/>
    </font>
    <font>
      <b/>
      <vertAlign val="superscript"/>
      <sz val="26"/>
      <color theme="1"/>
      <name val="Arial"/>
      <family val="2"/>
    </font>
    <font>
      <b/>
      <vertAlign val="superscript"/>
      <sz val="11"/>
      <color rgb="FF000000"/>
      <name val="Arial"/>
      <family val="2"/>
    </font>
    <font>
      <i/>
      <sz val="11"/>
      <name val="Arial"/>
      <family val="2"/>
    </font>
    <font>
      <sz val="10"/>
      <color rgb="FFFF0000"/>
      <name val="Arial"/>
      <family val="2"/>
    </font>
    <font>
      <u/>
      <sz val="10"/>
      <color theme="1"/>
      <name val="Arial"/>
      <family val="2"/>
    </font>
    <font>
      <sz val="10"/>
      <color theme="1"/>
      <name val="Arial"/>
      <family val="2"/>
    </font>
    <font>
      <b/>
      <sz val="11"/>
      <color rgb="FF000000"/>
      <name val="Arial"/>
      <family val="2"/>
    </font>
    <font>
      <sz val="11"/>
      <name val="Arial"/>
      <family val="2"/>
    </font>
    <font>
      <b/>
      <vertAlign val="superscript"/>
      <sz val="9"/>
      <color rgb="FFC00000"/>
      <name val="Arial"/>
      <family val="2"/>
    </font>
    <font>
      <vertAlign val="subscript"/>
      <sz val="10"/>
      <name val="Arial"/>
      <family val="2"/>
    </font>
    <font>
      <vertAlign val="subscript"/>
      <sz val="10"/>
      <name val="Calibri"/>
      <family val="2"/>
    </font>
    <font>
      <sz val="10"/>
      <name val="Calibri"/>
      <family val="2"/>
    </font>
    <font>
      <sz val="10"/>
      <color rgb="FF3E3D3F"/>
      <name val="Arial"/>
      <family val="2"/>
    </font>
    <font>
      <vertAlign val="superscript"/>
      <sz val="10"/>
      <color rgb="FF3E3D3F"/>
      <name val="Arial"/>
      <family val="2"/>
    </font>
    <font>
      <b/>
      <vertAlign val="superscript"/>
      <sz val="11"/>
      <color theme="1"/>
      <name val="Arial"/>
      <family val="2"/>
    </font>
    <font>
      <sz val="10"/>
      <color theme="1"/>
      <name val="Wingdings"/>
      <charset val="2"/>
    </font>
    <font>
      <sz val="10"/>
      <color rgb="FF000000"/>
      <name val="Wingdings"/>
      <charset val="2"/>
    </font>
    <font>
      <b/>
      <sz val="10"/>
      <color theme="1"/>
      <name val="Wingdings"/>
      <charset val="2"/>
    </font>
    <font>
      <sz val="10"/>
      <name val="Wingdings"/>
      <charset val="2"/>
    </font>
    <font>
      <vertAlign val="superscript"/>
      <sz val="26"/>
      <color theme="1"/>
      <name val="Arial"/>
      <family val="2"/>
    </font>
    <font>
      <b/>
      <vertAlign val="superscript"/>
      <sz val="8"/>
      <color rgb="FFC00000"/>
      <name val="Arial"/>
      <family val="2"/>
    </font>
    <font>
      <b/>
      <vertAlign val="superscript"/>
      <sz val="8"/>
      <color rgb="FF000000"/>
      <name val="Arial"/>
      <family val="2"/>
    </font>
    <font>
      <b/>
      <sz val="10"/>
      <color rgb="FF3E3D3F"/>
      <name val="Arial"/>
      <family val="2"/>
    </font>
    <font>
      <b/>
      <sz val="10"/>
      <color rgb="FF000000"/>
      <name val="Wingdings"/>
      <charset val="2"/>
    </font>
    <font>
      <sz val="12"/>
      <name val="Arial"/>
      <family val="2"/>
    </font>
    <font>
      <b/>
      <sz val="12"/>
      <name val="Arial"/>
      <family val="2"/>
    </font>
    <font>
      <b/>
      <sz val="26"/>
      <color rgb="FF000000"/>
      <name val="Arial"/>
      <family val="2"/>
    </font>
    <font>
      <b/>
      <vertAlign val="superscript"/>
      <sz val="26"/>
      <color rgb="FF000000"/>
      <name val="Arial"/>
      <family val="2"/>
    </font>
    <font>
      <vertAlign val="superscript"/>
      <sz val="9"/>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9B9B"/>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0.249977111117893"/>
        <bgColor rgb="FF000000"/>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s>
  <borders count="55">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auto="1"/>
      </left>
      <right style="thin">
        <color auto="1"/>
      </right>
      <top style="thin">
        <color auto="1"/>
      </top>
      <bottom/>
      <diagonal/>
    </border>
    <border>
      <left/>
      <right style="thin">
        <color rgb="FF000000"/>
      </right>
      <top style="thin">
        <color auto="1"/>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auto="1"/>
      </right>
      <top style="thin">
        <color rgb="FF000000"/>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bottom style="thin">
        <color rgb="FF000000"/>
      </bottom>
      <diagonal/>
    </border>
    <border>
      <left/>
      <right style="thin">
        <color auto="1"/>
      </right>
      <top/>
      <bottom style="thin">
        <color rgb="FF000000"/>
      </bottom>
      <diagonal/>
    </border>
    <border>
      <left/>
      <right style="thin">
        <color rgb="FF000000"/>
      </right>
      <top/>
      <bottom style="thin">
        <color rgb="FF000000"/>
      </bottom>
      <diagonal/>
    </border>
    <border>
      <left/>
      <right/>
      <top style="thin">
        <color auto="1"/>
      </top>
      <bottom/>
      <diagonal/>
    </border>
    <border>
      <left style="thin">
        <color rgb="FF000000"/>
      </left>
      <right style="thin">
        <color auto="1"/>
      </right>
      <top/>
      <bottom/>
      <diagonal/>
    </border>
    <border>
      <left/>
      <right style="thin">
        <color rgb="FF000000"/>
      </right>
      <top/>
      <bottom/>
      <diagonal/>
    </border>
    <border>
      <left style="thin">
        <color rgb="FF000000"/>
      </left>
      <right/>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rgb="FF000000"/>
      </top>
      <bottom style="thin">
        <color auto="1"/>
      </bottom>
      <diagonal/>
    </border>
    <border>
      <left style="thin">
        <color rgb="FF000000"/>
      </left>
      <right/>
      <top style="thin">
        <color rgb="FF000000"/>
      </top>
      <bottom style="thin">
        <color indexed="64"/>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style="thin">
        <color rgb="FF000000"/>
      </right>
      <top style="thin">
        <color indexed="64"/>
      </top>
      <bottom/>
      <diagonal/>
    </border>
  </borders>
  <cellStyleXfs count="35">
    <xf numFmtId="0" fontId="0" fillId="0" borderId="0"/>
    <xf numFmtId="43" fontId="4" fillId="0" borderId="0" applyFont="0" applyFill="0" applyBorder="0" applyAlignment="0" applyProtection="0"/>
    <xf numFmtId="9" fontId="4" fillId="0" borderId="0" applyFont="0" applyFill="0" applyBorder="0" applyAlignment="0" applyProtection="0"/>
    <xf numFmtId="0" fontId="8" fillId="0" borderId="0"/>
    <xf numFmtId="0" fontId="12" fillId="8"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3" fillId="7" borderId="0" applyNumberFormat="0" applyBorder="0" applyAlignment="0" applyProtection="0"/>
    <xf numFmtId="0" fontId="14" fillId="7" borderId="0" applyNumberFormat="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0" fontId="3" fillId="0" borderId="0"/>
    <xf numFmtId="0" fontId="3"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9" borderId="0" applyNumberFormat="0" applyBorder="0" applyAlignment="0" applyProtection="0"/>
    <xf numFmtId="0" fontId="9" fillId="0" borderId="0"/>
    <xf numFmtId="43" fontId="9" fillId="0" borderId="0" applyFont="0" applyFill="0" applyBorder="0" applyAlignment="0" applyProtection="0"/>
    <xf numFmtId="0" fontId="15" fillId="0" borderId="0"/>
    <xf numFmtId="0" fontId="15" fillId="0" borderId="0"/>
    <xf numFmtId="0" fontId="9" fillId="0" borderId="0"/>
    <xf numFmtId="0" fontId="45" fillId="0" borderId="0"/>
    <xf numFmtId="43" fontId="4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9" fontId="45" fillId="0" borderId="0" applyFont="0" applyFill="0" applyBorder="0" applyAlignment="0" applyProtection="0"/>
  </cellStyleXfs>
  <cellXfs count="706">
    <xf numFmtId="0" fontId="0" fillId="0" borderId="0" xfId="0"/>
    <xf numFmtId="0" fontId="0" fillId="0" borderId="0" xfId="0" applyAlignment="1">
      <alignment vertical="top"/>
    </xf>
    <xf numFmtId="0" fontId="7" fillId="0" borderId="13" xfId="0" applyFont="1" applyBorder="1" applyAlignment="1">
      <alignment vertical="center"/>
    </xf>
    <xf numFmtId="3" fontId="0" fillId="0" borderId="0" xfId="0" applyNumberFormat="1"/>
    <xf numFmtId="3" fontId="6" fillId="0" borderId="14" xfId="0" applyNumberFormat="1" applyFont="1" applyBorder="1" applyAlignment="1">
      <alignment vertical="center"/>
    </xf>
    <xf numFmtId="0" fontId="7" fillId="0" borderId="15" xfId="0" applyFont="1" applyBorder="1" applyAlignment="1">
      <alignment vertical="center"/>
    </xf>
    <xf numFmtId="3" fontId="6" fillId="0" borderId="16" xfId="0" applyNumberFormat="1" applyFont="1" applyBorder="1" applyAlignment="1">
      <alignment vertical="center"/>
    </xf>
    <xf numFmtId="0" fontId="7" fillId="0" borderId="0" xfId="0" applyFont="1" applyAlignment="1">
      <alignment vertical="center"/>
    </xf>
    <xf numFmtId="0" fontId="7" fillId="0" borderId="17" xfId="0" applyFont="1" applyBorder="1" applyAlignment="1">
      <alignment vertical="center"/>
    </xf>
    <xf numFmtId="0" fontId="5" fillId="0" borderId="0" xfId="0" applyFont="1"/>
    <xf numFmtId="3" fontId="8" fillId="0" borderId="2" xfId="3" applyNumberFormat="1" applyBorder="1" applyAlignment="1">
      <alignment horizontal="right"/>
    </xf>
    <xf numFmtId="0" fontId="19" fillId="0" borderId="0" xfId="0" applyFont="1"/>
    <xf numFmtId="0" fontId="22" fillId="0" borderId="2" xfId="0" applyFont="1" applyBorder="1" applyAlignment="1">
      <alignment horizontal="left" vertical="center"/>
    </xf>
    <xf numFmtId="0" fontId="19" fillId="0" borderId="0" xfId="0" applyFont="1" applyAlignment="1">
      <alignment horizontal="center"/>
    </xf>
    <xf numFmtId="0" fontId="21" fillId="3" borderId="5" xfId="0" applyFont="1" applyFill="1" applyBorder="1" applyAlignment="1">
      <alignment vertical="center" wrapText="1"/>
    </xf>
    <xf numFmtId="0" fontId="21" fillId="3" borderId="1" xfId="0" applyFont="1" applyFill="1" applyBorder="1" applyAlignment="1">
      <alignment vertical="center" wrapText="1"/>
    </xf>
    <xf numFmtId="0" fontId="21" fillId="3" borderId="3" xfId="0" applyFont="1" applyFill="1" applyBorder="1" applyAlignment="1">
      <alignment vertical="center" wrapText="1"/>
    </xf>
    <xf numFmtId="0" fontId="19" fillId="0" borderId="0" xfId="0" applyFont="1" applyAlignment="1">
      <alignment vertical="center" wrapText="1"/>
    </xf>
    <xf numFmtId="0" fontId="32" fillId="0" borderId="0" xfId="0" applyFont="1" applyAlignment="1">
      <alignment horizontal="center" vertical="center" wrapText="1"/>
    </xf>
    <xf numFmtId="0" fontId="22" fillId="4" borderId="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4" borderId="2" xfId="0" quotePrefix="1" applyFont="1" applyFill="1" applyBorder="1" applyAlignment="1">
      <alignment horizontal="center" vertical="center" wrapText="1"/>
    </xf>
    <xf numFmtId="0" fontId="32" fillId="0" borderId="0" xfId="0" applyFont="1" applyAlignment="1">
      <alignment vertical="center" wrapText="1"/>
    </xf>
    <xf numFmtId="0" fontId="22" fillId="2" borderId="2" xfId="0" applyFont="1" applyFill="1" applyBorder="1" applyAlignment="1">
      <alignment horizontal="left" vertical="center" wrapText="1"/>
    </xf>
    <xf numFmtId="0" fontId="22" fillId="6" borderId="2" xfId="0" applyFont="1" applyFill="1" applyBorder="1" applyAlignment="1">
      <alignment horizontal="left" vertical="center" wrapText="1"/>
    </xf>
    <xf numFmtId="165" fontId="22" fillId="0" borderId="2" xfId="0" applyNumberFormat="1"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0" fontId="22" fillId="4" borderId="5" xfId="0" applyFont="1" applyFill="1" applyBorder="1" applyAlignment="1">
      <alignment vertical="center" wrapText="1"/>
    </xf>
    <xf numFmtId="0" fontId="22" fillId="4" borderId="1" xfId="0" applyFont="1" applyFill="1" applyBorder="1" applyAlignment="1">
      <alignment vertical="center" wrapText="1"/>
    </xf>
    <xf numFmtId="0" fontId="22" fillId="4" borderId="3" xfId="0" applyFont="1" applyFill="1" applyBorder="1" applyAlignment="1">
      <alignment vertical="center" wrapText="1"/>
    </xf>
    <xf numFmtId="0" fontId="19" fillId="2" borderId="0" xfId="0" applyFont="1" applyFill="1" applyAlignment="1">
      <alignment vertical="center" wrapText="1"/>
    </xf>
    <xf numFmtId="0" fontId="22" fillId="5" borderId="2" xfId="0" applyFont="1" applyFill="1" applyBorder="1" applyAlignment="1">
      <alignment vertical="center" wrapText="1"/>
    </xf>
    <xf numFmtId="0" fontId="22" fillId="5" borderId="5" xfId="0" applyFont="1" applyFill="1" applyBorder="1" applyAlignment="1">
      <alignment vertical="center" wrapText="1"/>
    </xf>
    <xf numFmtId="0" fontId="22" fillId="5" borderId="1" xfId="0" applyFont="1" applyFill="1" applyBorder="1" applyAlignment="1">
      <alignment vertical="center" wrapText="1"/>
    </xf>
    <xf numFmtId="0" fontId="22" fillId="5" borderId="39" xfId="0" applyFont="1" applyFill="1" applyBorder="1" applyAlignment="1">
      <alignment vertical="center" wrapText="1"/>
    </xf>
    <xf numFmtId="0" fontId="32" fillId="2" borderId="0" xfId="0" applyFont="1" applyFill="1" applyAlignment="1">
      <alignment vertical="center" wrapText="1"/>
    </xf>
    <xf numFmtId="3" fontId="22" fillId="4" borderId="2" xfId="0" applyNumberFormat="1" applyFont="1" applyFill="1" applyBorder="1" applyAlignment="1">
      <alignment horizontal="center" vertical="center" wrapText="1"/>
    </xf>
    <xf numFmtId="0" fontId="22" fillId="0" borderId="0" xfId="0" applyFont="1" applyAlignment="1">
      <alignment vertical="center" wrapText="1"/>
    </xf>
    <xf numFmtId="0" fontId="33" fillId="2" borderId="5" xfId="0" applyFont="1" applyFill="1" applyBorder="1" applyAlignment="1">
      <alignment vertical="center" wrapText="1"/>
    </xf>
    <xf numFmtId="0" fontId="18" fillId="0" borderId="1" xfId="0" applyFont="1" applyBorder="1" applyAlignment="1">
      <alignment vertical="center" wrapText="1"/>
    </xf>
    <xf numFmtId="170" fontId="18" fillId="0" borderId="1" xfId="0" applyNumberFormat="1" applyFont="1" applyBorder="1" applyAlignment="1">
      <alignment vertical="center" wrapText="1"/>
    </xf>
    <xf numFmtId="3" fontId="18" fillId="0" borderId="1" xfId="0" applyNumberFormat="1" applyFont="1" applyBorder="1" applyAlignment="1">
      <alignment vertical="center" wrapText="1"/>
    </xf>
    <xf numFmtId="0" fontId="37" fillId="4" borderId="2" xfId="0" applyFont="1" applyFill="1" applyBorder="1" applyAlignment="1">
      <alignment horizontal="left" vertical="center" wrapText="1"/>
    </xf>
    <xf numFmtId="3" fontId="22" fillId="5" borderId="1" xfId="0" applyNumberFormat="1" applyFont="1" applyFill="1" applyBorder="1" applyAlignment="1">
      <alignment vertical="center" wrapText="1"/>
    </xf>
    <xf numFmtId="0" fontId="22" fillId="5" borderId="2"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4" xfId="0" applyFont="1" applyFill="1" applyBorder="1" applyAlignment="1">
      <alignment horizontal="center" vertical="center" wrapText="1"/>
    </xf>
    <xf numFmtId="0" fontId="22" fillId="5" borderId="3" xfId="0" applyFont="1" applyFill="1" applyBorder="1" applyAlignment="1">
      <alignment vertical="center" wrapText="1"/>
    </xf>
    <xf numFmtId="9" fontId="22" fillId="0" borderId="2" xfId="0" applyNumberFormat="1" applyFont="1" applyBorder="1" applyAlignment="1">
      <alignment horizontal="center" vertical="center" wrapText="1"/>
    </xf>
    <xf numFmtId="3" fontId="22" fillId="4" borderId="18" xfId="0" applyNumberFormat="1" applyFont="1" applyFill="1" applyBorder="1" applyAlignment="1">
      <alignment vertical="center" wrapText="1"/>
    </xf>
    <xf numFmtId="0" fontId="22" fillId="4" borderId="5" xfId="0" applyFont="1" applyFill="1" applyBorder="1" applyAlignment="1">
      <alignment horizontal="center" vertical="center" wrapText="1"/>
    </xf>
    <xf numFmtId="3" fontId="22" fillId="4" borderId="4" xfId="0" applyNumberFormat="1" applyFont="1" applyFill="1" applyBorder="1" applyAlignment="1">
      <alignment vertical="center" wrapText="1"/>
    </xf>
    <xf numFmtId="3" fontId="22" fillId="4" borderId="2" xfId="0" applyNumberFormat="1" applyFont="1" applyFill="1" applyBorder="1" applyAlignment="1">
      <alignment horizontal="left" vertical="center" wrapText="1"/>
    </xf>
    <xf numFmtId="0" fontId="22" fillId="0" borderId="0" xfId="0" applyFont="1" applyAlignment="1">
      <alignment horizontal="left" vertical="center" wrapText="1"/>
    </xf>
    <xf numFmtId="0" fontId="33" fillId="0" borderId="5" xfId="0" applyFont="1" applyBorder="1" applyAlignment="1">
      <alignment vertical="center" wrapText="1"/>
    </xf>
    <xf numFmtId="0" fontId="33" fillId="0" borderId="1" xfId="0" applyFont="1" applyBorder="1" applyAlignment="1">
      <alignment vertical="center" wrapText="1"/>
    </xf>
    <xf numFmtId="0" fontId="33" fillId="0" borderId="3" xfId="0" applyFont="1" applyBorder="1" applyAlignment="1">
      <alignment vertical="center" wrapText="1"/>
    </xf>
    <xf numFmtId="3" fontId="22" fillId="5" borderId="5" xfId="0" applyNumberFormat="1" applyFont="1" applyFill="1" applyBorder="1" applyAlignment="1">
      <alignment vertical="center" wrapText="1"/>
    </xf>
    <xf numFmtId="3" fontId="22" fillId="5" borderId="3" xfId="0" applyNumberFormat="1" applyFont="1" applyFill="1" applyBorder="1" applyAlignment="1">
      <alignment vertical="center" wrapText="1"/>
    </xf>
    <xf numFmtId="165" fontId="33" fillId="0" borderId="1" xfId="0" applyNumberFormat="1" applyFont="1" applyBorder="1" applyAlignment="1">
      <alignment vertical="center" wrapText="1"/>
    </xf>
    <xf numFmtId="0" fontId="37" fillId="0" borderId="0" xfId="0" applyFont="1" applyAlignment="1">
      <alignment vertical="center"/>
    </xf>
    <xf numFmtId="0" fontId="8" fillId="0" borderId="0" xfId="0" applyFont="1" applyAlignment="1">
      <alignmen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24" fillId="0" borderId="0" xfId="0" applyFont="1" applyAlignment="1">
      <alignment vertical="center"/>
    </xf>
    <xf numFmtId="0" fontId="8" fillId="0" borderId="0" xfId="0" applyFont="1"/>
    <xf numFmtId="3" fontId="8" fillId="0" borderId="0" xfId="0" applyNumberFormat="1" applyFont="1" applyAlignment="1">
      <alignment horizontal="right" vertical="center"/>
    </xf>
    <xf numFmtId="0" fontId="22" fillId="0" borderId="0" xfId="0" applyFont="1" applyAlignment="1">
      <alignment horizontal="left"/>
    </xf>
    <xf numFmtId="0" fontId="19" fillId="0" borderId="0" xfId="0" applyFont="1" applyAlignment="1">
      <alignment wrapText="1"/>
    </xf>
    <xf numFmtId="0" fontId="22" fillId="10" borderId="2" xfId="0" applyFont="1" applyFill="1" applyBorder="1" applyAlignment="1">
      <alignment horizontal="center" vertical="center" wrapText="1"/>
    </xf>
    <xf numFmtId="0" fontId="22" fillId="0" borderId="0" xfId="0" applyFont="1"/>
    <xf numFmtId="0" fontId="24" fillId="0" borderId="21"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9" fontId="24" fillId="0" borderId="2" xfId="0" applyNumberFormat="1" applyFont="1" applyBorder="1" applyAlignment="1">
      <alignment horizontal="center" vertical="center"/>
    </xf>
    <xf numFmtId="0" fontId="2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0" xfId="0" applyFont="1" applyAlignment="1">
      <alignment horizontal="center" vertical="center" wrapText="1"/>
    </xf>
    <xf numFmtId="0" fontId="22" fillId="0" borderId="2" xfId="0" applyFont="1" applyBorder="1" applyAlignment="1">
      <alignment vertical="center"/>
    </xf>
    <xf numFmtId="0" fontId="24" fillId="0" borderId="0" xfId="0" applyFont="1" applyAlignment="1">
      <alignment wrapText="1"/>
    </xf>
    <xf numFmtId="164" fontId="8" fillId="0" borderId="29" xfId="0" applyNumberFormat="1" applyFont="1" applyBorder="1" applyAlignment="1">
      <alignment horizontal="center" wrapText="1"/>
    </xf>
    <xf numFmtId="0" fontId="24" fillId="0" borderId="9" xfId="0" applyFont="1" applyBorder="1"/>
    <xf numFmtId="0" fontId="30" fillId="0" borderId="4" xfId="0" applyFont="1" applyBorder="1"/>
    <xf numFmtId="0" fontId="30" fillId="0" borderId="4" xfId="0" applyFont="1" applyBorder="1" applyAlignment="1">
      <alignment wrapText="1"/>
    </xf>
    <xf numFmtId="171" fontId="8" fillId="0" borderId="34" xfId="0" applyNumberFormat="1" applyFont="1" applyBorder="1" applyAlignment="1">
      <alignment horizontal="center" wrapText="1"/>
    </xf>
    <xf numFmtId="0" fontId="30" fillId="0" borderId="3" xfId="0" applyFont="1" applyBorder="1" applyAlignment="1">
      <alignment vertical="center" wrapText="1"/>
    </xf>
    <xf numFmtId="171" fontId="8" fillId="0" borderId="21" xfId="0" applyNumberFormat="1" applyFont="1" applyBorder="1" applyAlignment="1">
      <alignment horizontal="center" vertical="center" wrapText="1"/>
    </xf>
    <xf numFmtId="0" fontId="22" fillId="0" borderId="2" xfId="0" applyFont="1" applyBorder="1" applyAlignment="1">
      <alignment vertical="center" wrapText="1"/>
    </xf>
    <xf numFmtId="0" fontId="22" fillId="0" borderId="2" xfId="0" quotePrefix="1" applyFont="1" applyBorder="1" applyAlignment="1">
      <alignment vertical="center"/>
    </xf>
    <xf numFmtId="0" fontId="8" fillId="0" borderId="28" xfId="0" applyFont="1" applyBorder="1" applyAlignment="1">
      <alignment horizontal="center" vertical="center" wrapText="1"/>
    </xf>
    <xf numFmtId="0" fontId="8" fillId="0" borderId="3" xfId="0" applyFont="1" applyBorder="1" applyAlignment="1">
      <alignment horizontal="center" vertical="center" wrapText="1"/>
    </xf>
    <xf numFmtId="0" fontId="40" fillId="11" borderId="9" xfId="0" applyFont="1" applyFill="1" applyBorder="1"/>
    <xf numFmtId="0" fontId="21" fillId="10" borderId="1" xfId="0" applyFont="1" applyFill="1" applyBorder="1"/>
    <xf numFmtId="0" fontId="24" fillId="0" borderId="2" xfId="0" applyFont="1" applyBorder="1" applyAlignment="1">
      <alignment horizontal="center" vertical="center"/>
    </xf>
    <xf numFmtId="166" fontId="24" fillId="0" borderId="2" xfId="0" applyNumberFormat="1" applyFont="1" applyBorder="1" applyAlignment="1">
      <alignment horizontal="center" vertical="center"/>
    </xf>
    <xf numFmtId="0" fontId="22" fillId="0" borderId="5" xfId="0" applyFont="1" applyBorder="1" applyAlignment="1">
      <alignment horizontal="left" vertical="center" wrapText="1"/>
    </xf>
    <xf numFmtId="0" fontId="30" fillId="0" borderId="0" xfId="0" applyFont="1"/>
    <xf numFmtId="0" fontId="22" fillId="0" borderId="0" xfId="0" applyFont="1" applyAlignment="1">
      <alignment horizontal="left" vertical="center"/>
    </xf>
    <xf numFmtId="0" fontId="26" fillId="0" borderId="0" xfId="0" applyFont="1" applyAlignment="1">
      <alignment horizontal="center" vertical="center" wrapText="1"/>
    </xf>
    <xf numFmtId="0" fontId="24" fillId="13" borderId="2" xfId="0" applyFont="1" applyFill="1" applyBorder="1" applyAlignment="1">
      <alignment horizontal="center" vertical="center" wrapText="1"/>
    </xf>
    <xf numFmtId="3" fontId="24" fillId="14" borderId="2" xfId="0" applyNumberFormat="1"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2" xfId="0" applyFont="1" applyFill="1" applyBorder="1" applyAlignment="1">
      <alignment horizontal="center" vertical="center"/>
    </xf>
    <xf numFmtId="0" fontId="33" fillId="0" borderId="18" xfId="0" applyFont="1" applyBorder="1" applyAlignment="1">
      <alignment vertical="center"/>
    </xf>
    <xf numFmtId="9" fontId="24" fillId="0" borderId="18" xfId="0" applyNumberFormat="1" applyFont="1" applyBorder="1" applyAlignment="1">
      <alignment horizontal="center" vertical="center" wrapText="1"/>
    </xf>
    <xf numFmtId="166" fontId="24" fillId="0" borderId="39" xfId="0" applyNumberFormat="1" applyFont="1" applyBorder="1" applyAlignment="1">
      <alignment horizontal="center"/>
    </xf>
    <xf numFmtId="0" fontId="24" fillId="0" borderId="2" xfId="0" applyFont="1" applyBorder="1" applyAlignment="1">
      <alignment horizontal="center" vertical="center" wrapText="1"/>
    </xf>
    <xf numFmtId="0" fontId="22" fillId="0" borderId="2" xfId="0" applyFont="1" applyBorder="1"/>
    <xf numFmtId="0" fontId="22" fillId="6" borderId="2" xfId="0" applyFont="1" applyFill="1" applyBorder="1"/>
    <xf numFmtId="3" fontId="24" fillId="0" borderId="2" xfId="0" applyNumberFormat="1" applyFont="1" applyBorder="1" applyAlignment="1">
      <alignment horizontal="center"/>
    </xf>
    <xf numFmtId="3" fontId="24" fillId="0" borderId="2" xfId="0" applyNumberFormat="1" applyFont="1" applyBorder="1" applyAlignment="1">
      <alignment horizontal="center" vertical="center" wrapText="1"/>
    </xf>
    <xf numFmtId="0" fontId="22" fillId="0" borderId="2" xfId="0" applyFont="1" applyBorder="1" applyAlignment="1">
      <alignment horizontal="left"/>
    </xf>
    <xf numFmtId="0" fontId="30" fillId="0" borderId="2" xfId="0" applyFont="1" applyBorder="1" applyAlignment="1">
      <alignment horizontal="left"/>
    </xf>
    <xf numFmtId="6"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6" fontId="8" fillId="0" borderId="3" xfId="0" applyNumberFormat="1" applyFont="1" applyBorder="1" applyAlignment="1">
      <alignment horizontal="center" vertical="center" wrapText="1"/>
    </xf>
    <xf numFmtId="0" fontId="37" fillId="0" borderId="2" xfId="0" applyFont="1" applyBorder="1" applyAlignment="1">
      <alignmen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37" fillId="0" borderId="2" xfId="0" applyFont="1" applyBorder="1" applyAlignment="1">
      <alignment vertical="center" wrapText="1"/>
    </xf>
    <xf numFmtId="9"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9" fontId="8" fillId="0" borderId="2" xfId="2" applyFont="1" applyFill="1" applyBorder="1" applyAlignment="1">
      <alignment horizontal="center" vertical="center"/>
    </xf>
    <xf numFmtId="0" fontId="21" fillId="0" borderId="0" xfId="0" applyFont="1" applyAlignment="1">
      <alignment vertical="center" wrapText="1"/>
    </xf>
    <xf numFmtId="0" fontId="38" fillId="0" borderId="0" xfId="0" applyFont="1" applyAlignment="1">
      <alignment horizontal="center" vertical="center" wrapText="1"/>
    </xf>
    <xf numFmtId="0" fontId="22" fillId="0" borderId="0" xfId="0" applyFont="1" applyAlignment="1">
      <alignment horizontal="center" vertical="center" wrapText="1"/>
    </xf>
    <xf numFmtId="0" fontId="8" fillId="6" borderId="2" xfId="0" applyFont="1" applyFill="1" applyBorder="1" applyAlignment="1">
      <alignment horizontal="center"/>
    </xf>
    <xf numFmtId="3" fontId="8" fillId="6" borderId="2" xfId="0" applyNumberFormat="1" applyFont="1" applyFill="1" applyBorder="1" applyAlignment="1">
      <alignment horizontal="center" vertical="center" wrapText="1"/>
    </xf>
    <xf numFmtId="3" fontId="37" fillId="6" borderId="2" xfId="0" applyNumberFormat="1"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2" fillId="4" borderId="28" xfId="0" applyFont="1" applyFill="1" applyBorder="1" applyAlignment="1">
      <alignment vertical="center" wrapText="1"/>
    </xf>
    <xf numFmtId="0" fontId="22" fillId="4" borderId="20" xfId="0" applyFont="1" applyFill="1" applyBorder="1" applyAlignment="1">
      <alignment vertical="center" wrapText="1"/>
    </xf>
    <xf numFmtId="0" fontId="33" fillId="0" borderId="0" xfId="0" applyFont="1" applyAlignment="1">
      <alignment vertical="center" wrapText="1"/>
    </xf>
    <xf numFmtId="0" fontId="30" fillId="0" borderId="2" xfId="0" applyFont="1" applyBorder="1" applyAlignment="1">
      <alignment vertical="center"/>
    </xf>
    <xf numFmtId="3" fontId="30" fillId="0" borderId="2" xfId="0" applyNumberFormat="1" applyFont="1" applyBorder="1" applyAlignment="1">
      <alignment horizontal="left" vertical="center" wrapText="1"/>
    </xf>
    <xf numFmtId="0" fontId="30" fillId="0" borderId="2" xfId="0" applyFont="1" applyBorder="1" applyAlignment="1">
      <alignment horizontal="left" vertical="center" wrapText="1"/>
    </xf>
    <xf numFmtId="0" fontId="22" fillId="4" borderId="19" xfId="0" applyFont="1" applyFill="1" applyBorder="1" applyAlignment="1">
      <alignment vertical="center" wrapText="1"/>
    </xf>
    <xf numFmtId="0" fontId="22" fillId="12" borderId="2" xfId="0" applyFont="1" applyFill="1" applyBorder="1" applyAlignment="1">
      <alignment horizontal="center" vertical="center" wrapText="1"/>
    </xf>
    <xf numFmtId="0" fontId="22" fillId="12" borderId="2" xfId="0" applyFont="1" applyFill="1" applyBorder="1" applyAlignment="1">
      <alignment horizontal="left" vertical="center" wrapText="1"/>
    </xf>
    <xf numFmtId="9"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9" fontId="37"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169" fontId="22" fillId="0" borderId="2" xfId="0" applyNumberFormat="1" applyFont="1" applyBorder="1" applyAlignment="1">
      <alignment horizontal="center" vertical="center"/>
    </xf>
    <xf numFmtId="0" fontId="22" fillId="0" borderId="0" xfId="0" applyFont="1" applyAlignment="1">
      <alignment vertical="center"/>
    </xf>
    <xf numFmtId="0" fontId="22" fillId="10" borderId="5" xfId="0" applyFont="1" applyFill="1" applyBorder="1" applyAlignment="1">
      <alignment horizontal="center" vertical="center" wrapText="1"/>
    </xf>
    <xf numFmtId="0" fontId="48" fillId="0" borderId="0" xfId="0" applyFont="1" applyAlignment="1">
      <alignment vertical="top" wrapText="1"/>
    </xf>
    <xf numFmtId="0" fontId="22" fillId="0" borderId="12" xfId="0" applyFont="1" applyBorder="1" applyAlignment="1">
      <alignment vertical="center"/>
    </xf>
    <xf numFmtId="9" fontId="24" fillId="0" borderId="2" xfId="0" applyNumberFormat="1" applyFont="1" applyBorder="1" applyAlignment="1">
      <alignment horizontal="center"/>
    </xf>
    <xf numFmtId="9" fontId="22" fillId="0" borderId="5" xfId="0" applyNumberFormat="1" applyFont="1" applyBorder="1" applyAlignment="1">
      <alignment horizontal="center" vertical="center"/>
    </xf>
    <xf numFmtId="165" fontId="22" fillId="0" borderId="2" xfId="0" applyNumberFormat="1" applyFont="1" applyBorder="1" applyAlignment="1">
      <alignment horizontal="center" vertical="center"/>
    </xf>
    <xf numFmtId="0" fontId="8" fillId="0" borderId="49" xfId="0" applyFont="1" applyBorder="1" applyAlignment="1">
      <alignment horizontal="center" vertical="center" wrapText="1"/>
    </xf>
    <xf numFmtId="9" fontId="22" fillId="0" borderId="0" xfId="0" applyNumberFormat="1" applyFont="1" applyAlignment="1">
      <alignment horizontal="center"/>
    </xf>
    <xf numFmtId="3" fontId="22" fillId="0" borderId="2" xfId="0" applyNumberFormat="1" applyFont="1" applyBorder="1" applyAlignment="1">
      <alignment horizontal="center"/>
    </xf>
    <xf numFmtId="0" fontId="8" fillId="0" borderId="46" xfId="0" applyFont="1" applyBorder="1" applyAlignment="1">
      <alignment horizontal="center" vertical="center" wrapText="1"/>
    </xf>
    <xf numFmtId="3" fontId="8" fillId="0" borderId="31" xfId="0" applyNumberFormat="1" applyFont="1" applyBorder="1" applyAlignment="1">
      <alignment horizontal="center" vertical="center" wrapText="1"/>
    </xf>
    <xf numFmtId="0" fontId="30" fillId="0" borderId="0" xfId="0" applyFont="1" applyAlignment="1">
      <alignment vertical="center" wrapText="1"/>
    </xf>
    <xf numFmtId="9" fontId="22" fillId="0" borderId="19" xfId="0" applyNumberFormat="1" applyFont="1" applyBorder="1" applyAlignment="1">
      <alignment horizontal="center" vertical="center"/>
    </xf>
    <xf numFmtId="0" fontId="30" fillId="0" borderId="4" xfId="0" applyFont="1" applyBorder="1" applyAlignment="1">
      <alignment vertical="center"/>
    </xf>
    <xf numFmtId="6" fontId="22" fillId="0" borderId="2" xfId="0" applyNumberFormat="1" applyFont="1" applyBorder="1" applyAlignment="1">
      <alignment horizontal="center" vertical="center"/>
    </xf>
    <xf numFmtId="0" fontId="30" fillId="0" borderId="2" xfId="0" applyFont="1" applyBorder="1" applyAlignment="1">
      <alignment horizontal="center"/>
    </xf>
    <xf numFmtId="0" fontId="30" fillId="0" borderId="4" xfId="0" applyFont="1" applyBorder="1" applyAlignment="1">
      <alignment horizontal="center"/>
    </xf>
    <xf numFmtId="3" fontId="22" fillId="6" borderId="2" xfId="0" applyNumberFormat="1" applyFont="1" applyFill="1" applyBorder="1" applyAlignment="1">
      <alignment horizontal="center"/>
    </xf>
    <xf numFmtId="3" fontId="24" fillId="0" borderId="3" xfId="0" applyNumberFormat="1" applyFont="1" applyBorder="1" applyAlignment="1">
      <alignment horizontal="center" wrapText="1"/>
    </xf>
    <xf numFmtId="0" fontId="24" fillId="0" borderId="3" xfId="0" applyFont="1" applyBorder="1" applyAlignment="1">
      <alignment horizontal="center" wrapText="1"/>
    </xf>
    <xf numFmtId="0" fontId="24" fillId="0" borderId="10" xfId="0" applyFont="1" applyBorder="1" applyAlignment="1">
      <alignment horizontal="center" wrapText="1"/>
    </xf>
    <xf numFmtId="9" fontId="37" fillId="0" borderId="2" xfId="0" applyNumberFormat="1" applyFont="1" applyBorder="1" applyAlignment="1">
      <alignment horizontal="center" wrapText="1"/>
    </xf>
    <xf numFmtId="9" fontId="37" fillId="0" borderId="4" xfId="0" applyNumberFormat="1" applyFont="1" applyBorder="1" applyAlignment="1">
      <alignment horizontal="center" wrapText="1"/>
    </xf>
    <xf numFmtId="165" fontId="22" fillId="0" borderId="5" xfId="0" applyNumberFormat="1" applyFont="1" applyBorder="1" applyAlignment="1">
      <alignment horizontal="center" vertical="center"/>
    </xf>
    <xf numFmtId="165" fontId="30" fillId="0" borderId="2" xfId="0" applyNumberFormat="1" applyFont="1" applyBorder="1" applyAlignment="1">
      <alignment horizontal="center"/>
    </xf>
    <xf numFmtId="165" fontId="30" fillId="0" borderId="4" xfId="0" applyNumberFormat="1" applyFont="1" applyBorder="1" applyAlignment="1">
      <alignment horizontal="center"/>
    </xf>
    <xf numFmtId="0" fontId="30" fillId="0" borderId="2" xfId="0" applyFont="1" applyBorder="1" applyAlignment="1">
      <alignment horizontal="center" wrapText="1"/>
    </xf>
    <xf numFmtId="9" fontId="30" fillId="0" borderId="4" xfId="0" applyNumberFormat="1" applyFont="1" applyBorder="1" applyAlignment="1">
      <alignment horizontal="center" wrapText="1"/>
    </xf>
    <xf numFmtId="9" fontId="30" fillId="0" borderId="2" xfId="0" applyNumberFormat="1" applyFont="1" applyBorder="1" applyAlignment="1">
      <alignment horizontal="center" wrapText="1"/>
    </xf>
    <xf numFmtId="167" fontId="37" fillId="0" borderId="2" xfId="0" applyNumberFormat="1" applyFont="1" applyBorder="1" applyAlignment="1">
      <alignment horizontal="center" vertical="center" wrapText="1"/>
    </xf>
    <xf numFmtId="0" fontId="22" fillId="10" borderId="4" xfId="0" applyFont="1" applyFill="1" applyBorder="1" applyAlignment="1">
      <alignment horizontal="center" vertical="center" wrapText="1"/>
    </xf>
    <xf numFmtId="166" fontId="24" fillId="0" borderId="0" xfId="0" applyNumberFormat="1" applyFont="1" applyAlignment="1">
      <alignment horizontal="center"/>
    </xf>
    <xf numFmtId="0" fontId="24" fillId="0" borderId="18"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center" vertical="center" wrapText="1"/>
    </xf>
    <xf numFmtId="6" fontId="8" fillId="0" borderId="0" xfId="0" applyNumberFormat="1" applyFont="1" applyAlignment="1">
      <alignment horizontal="center" vertical="center" wrapText="1"/>
    </xf>
    <xf numFmtId="3" fontId="37" fillId="0" borderId="2" xfId="0" applyNumberFormat="1" applyFont="1" applyBorder="1" applyAlignment="1">
      <alignment horizontal="center" wrapText="1"/>
    </xf>
    <xf numFmtId="3" fontId="8" fillId="0" borderId="3" xfId="0" applyNumberFormat="1" applyFont="1" applyBorder="1" applyAlignment="1">
      <alignment horizontal="center" wrapText="1"/>
    </xf>
    <xf numFmtId="0" fontId="22" fillId="0" borderId="9" xfId="0" applyFont="1" applyBorder="1" applyAlignment="1">
      <alignment vertical="center"/>
    </xf>
    <xf numFmtId="9" fontId="8" fillId="0" borderId="31" xfId="0" applyNumberFormat="1" applyFont="1" applyBorder="1" applyAlignment="1">
      <alignment horizontal="center" vertical="center" wrapText="1"/>
    </xf>
    <xf numFmtId="9" fontId="8" fillId="0" borderId="32" xfId="0" applyNumberFormat="1" applyFont="1" applyBorder="1" applyAlignment="1">
      <alignment horizontal="center" vertical="center" wrapText="1"/>
    </xf>
    <xf numFmtId="3" fontId="37" fillId="2" borderId="2" xfId="0" applyNumberFormat="1" applyFont="1" applyFill="1" applyBorder="1" applyAlignment="1">
      <alignment horizontal="center" vertical="center" wrapText="1"/>
    </xf>
    <xf numFmtId="6" fontId="8" fillId="0" borderId="2" xfId="0" applyNumberFormat="1" applyFont="1" applyBorder="1" applyAlignment="1">
      <alignment horizontal="center" vertical="center"/>
    </xf>
    <xf numFmtId="6" fontId="37" fillId="0" borderId="2" xfId="0" applyNumberFormat="1" applyFont="1" applyBorder="1" applyAlignment="1">
      <alignment horizontal="center" vertical="center" wrapText="1"/>
    </xf>
    <xf numFmtId="3" fontId="37" fillId="0" borderId="2" xfId="0" applyNumberFormat="1" applyFont="1" applyBorder="1" applyAlignment="1">
      <alignment horizontal="center" vertical="center" wrapText="1"/>
    </xf>
    <xf numFmtId="9" fontId="37" fillId="0" borderId="3" xfId="0" applyNumberFormat="1" applyFont="1" applyBorder="1" applyAlignment="1">
      <alignment horizontal="center" vertical="center" wrapText="1"/>
    </xf>
    <xf numFmtId="9" fontId="37" fillId="0" borderId="4" xfId="0" applyNumberFormat="1" applyFont="1" applyBorder="1" applyAlignment="1">
      <alignment horizontal="center"/>
    </xf>
    <xf numFmtId="0" fontId="30" fillId="0" borderId="4" xfId="0" applyFont="1" applyBorder="1" applyAlignment="1">
      <alignment horizontal="center" wrapText="1"/>
    </xf>
    <xf numFmtId="0" fontId="22" fillId="0" borderId="2" xfId="0" quotePrefix="1" applyFont="1" applyBorder="1" applyAlignment="1">
      <alignment horizontal="center" vertical="center" wrapText="1"/>
    </xf>
    <xf numFmtId="171" fontId="22" fillId="0" borderId="2" xfId="0" applyNumberFormat="1" applyFont="1" applyBorder="1" applyAlignment="1">
      <alignment horizontal="center"/>
    </xf>
    <xf numFmtId="171" fontId="0" fillId="0" borderId="0" xfId="0" applyNumberFormat="1" applyAlignment="1">
      <alignment horizontal="center"/>
    </xf>
    <xf numFmtId="0" fontId="8" fillId="0" borderId="0" xfId="0" quotePrefix="1" applyFont="1" applyAlignment="1">
      <alignment horizontal="left" vertical="top" wrapText="1"/>
    </xf>
    <xf numFmtId="0" fontId="30" fillId="0" borderId="2" xfId="0" applyFont="1" applyBorder="1" applyAlignment="1">
      <alignment vertical="center" wrapText="1"/>
    </xf>
    <xf numFmtId="0" fontId="30" fillId="12" borderId="48" xfId="0" applyFont="1" applyFill="1" applyBorder="1" applyAlignment="1">
      <alignment vertical="center" wrapText="1"/>
    </xf>
    <xf numFmtId="171" fontId="24" fillId="0" borderId="34" xfId="0" applyNumberFormat="1" applyFont="1" applyBorder="1" applyAlignment="1">
      <alignment horizontal="center" wrapText="1"/>
    </xf>
    <xf numFmtId="0" fontId="30" fillId="0" borderId="4" xfId="0" applyFont="1" applyBorder="1" applyAlignment="1">
      <alignment vertical="top" wrapText="1"/>
    </xf>
    <xf numFmtId="171" fontId="24" fillId="0" borderId="2" xfId="0" applyNumberFormat="1" applyFont="1" applyBorder="1" applyAlignment="1">
      <alignment horizontal="center" vertical="center"/>
    </xf>
    <xf numFmtId="171" fontId="24" fillId="0" borderId="1" xfId="0" applyNumberFormat="1" applyFont="1" applyBorder="1" applyAlignment="1">
      <alignment horizontal="center" vertical="center"/>
    </xf>
    <xf numFmtId="0" fontId="51" fillId="0" borderId="0" xfId="0" applyFont="1"/>
    <xf numFmtId="0" fontId="30" fillId="2" borderId="2"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53" fillId="0" borderId="0" xfId="0" applyFont="1" applyAlignment="1">
      <alignment horizontal="left" vertical="center"/>
    </xf>
    <xf numFmtId="3" fontId="53" fillId="0" borderId="0" xfId="0" applyNumberFormat="1" applyFont="1" applyAlignment="1">
      <alignment horizontal="center" vertical="center"/>
    </xf>
    <xf numFmtId="0" fontId="30" fillId="4" borderId="2" xfId="0" applyFont="1" applyFill="1" applyBorder="1" applyAlignment="1">
      <alignment horizontal="center" vertical="center" wrapText="1"/>
    </xf>
    <xf numFmtId="3" fontId="30" fillId="0" borderId="3" xfId="0" applyNumberFormat="1" applyFont="1" applyBorder="1" applyAlignment="1">
      <alignment horizontal="center"/>
    </xf>
    <xf numFmtId="3" fontId="30" fillId="0" borderId="10" xfId="0" applyNumberFormat="1" applyFont="1" applyBorder="1" applyAlignment="1">
      <alignment horizontal="center"/>
    </xf>
    <xf numFmtId="8" fontId="24" fillId="0" borderId="2" xfId="0" applyNumberFormat="1" applyFont="1" applyBorder="1" applyAlignment="1">
      <alignment horizontal="center" vertical="center" wrapText="1"/>
    </xf>
    <xf numFmtId="3" fontId="30" fillId="0" borderId="2" xfId="0" applyNumberFormat="1" applyFont="1" applyBorder="1" applyAlignment="1">
      <alignment horizontal="center"/>
    </xf>
    <xf numFmtId="3" fontId="30" fillId="0" borderId="4" xfId="0" applyNumberFormat="1" applyFont="1" applyBorder="1" applyAlignment="1">
      <alignment horizontal="center"/>
    </xf>
    <xf numFmtId="0" fontId="30" fillId="0" borderId="2" xfId="0" applyFont="1" applyBorder="1"/>
    <xf numFmtId="3" fontId="22" fillId="0" borderId="4" xfId="0" applyNumberFormat="1" applyFont="1" applyBorder="1" applyAlignment="1">
      <alignment horizontal="center"/>
    </xf>
    <xf numFmtId="0" fontId="22" fillId="0" borderId="39" xfId="0" applyFont="1" applyBorder="1" applyAlignment="1">
      <alignment horizontal="center" vertical="center"/>
    </xf>
    <xf numFmtId="0" fontId="51" fillId="0" borderId="0" xfId="0" applyFont="1" applyAlignment="1">
      <alignment vertical="center" wrapText="1"/>
    </xf>
    <xf numFmtId="0" fontId="8" fillId="0" borderId="2" xfId="0" applyFont="1" applyBorder="1" applyAlignment="1">
      <alignment horizontal="center"/>
    </xf>
    <xf numFmtId="0" fontId="37" fillId="0" borderId="2" xfId="0" applyFont="1" applyBorder="1"/>
    <xf numFmtId="0" fontId="37" fillId="16" borderId="2" xfId="0" applyFont="1" applyFill="1" applyBorder="1" applyAlignment="1">
      <alignment horizontal="center"/>
    </xf>
    <xf numFmtId="9" fontId="37" fillId="16" borderId="2" xfId="0" applyNumberFormat="1" applyFont="1" applyFill="1" applyBorder="1" applyAlignment="1">
      <alignment horizontal="center"/>
    </xf>
    <xf numFmtId="0" fontId="8" fillId="0" borderId="0" xfId="0" applyFont="1" applyAlignment="1">
      <alignment horizontal="center"/>
    </xf>
    <xf numFmtId="0" fontId="24" fillId="0" borderId="0" xfId="0" applyFont="1"/>
    <xf numFmtId="0" fontId="2" fillId="0" borderId="0" xfId="0" applyFont="1"/>
    <xf numFmtId="0" fontId="24" fillId="0" borderId="39" xfId="0" applyFont="1" applyBorder="1" applyAlignment="1">
      <alignment horizontal="left" vertical="top"/>
    </xf>
    <xf numFmtId="6" fontId="58" fillId="0" borderId="2" xfId="0" applyNumberFormat="1" applyFont="1" applyBorder="1" applyAlignment="1">
      <alignment horizontal="center"/>
    </xf>
    <xf numFmtId="3" fontId="58" fillId="0" borderId="2" xfId="0" applyNumberFormat="1" applyFont="1" applyBorder="1" applyAlignment="1">
      <alignment horizontal="center"/>
    </xf>
    <xf numFmtId="0" fontId="58" fillId="0" borderId="2" xfId="0" applyFont="1" applyBorder="1" applyAlignment="1">
      <alignment horizontal="center"/>
    </xf>
    <xf numFmtId="0" fontId="22" fillId="4" borderId="3" xfId="0" applyFont="1" applyFill="1" applyBorder="1" applyAlignment="1">
      <alignment horizontal="center" vertical="center" wrapText="1"/>
    </xf>
    <xf numFmtId="0" fontId="30" fillId="4" borderId="2" xfId="0" applyFont="1" applyFill="1" applyBorder="1" applyAlignment="1">
      <alignment horizontal="left" vertical="center" wrapText="1"/>
    </xf>
    <xf numFmtId="0" fontId="22" fillId="2" borderId="2" xfId="0" applyFont="1" applyFill="1" applyBorder="1"/>
    <xf numFmtId="0" fontId="49" fillId="0" borderId="0" xfId="0" applyFont="1"/>
    <xf numFmtId="0" fontId="1" fillId="0" borderId="0" xfId="0" applyFont="1"/>
    <xf numFmtId="0" fontId="1" fillId="0" borderId="2" xfId="0" applyFont="1" applyBorder="1" applyAlignment="1">
      <alignment horizontal="center"/>
    </xf>
    <xf numFmtId="0" fontId="1" fillId="0" borderId="3" xfId="0" applyFont="1" applyBorder="1" applyAlignment="1">
      <alignment horizontal="center"/>
    </xf>
    <xf numFmtId="3" fontId="1" fillId="0" borderId="2" xfId="0" applyNumberFormat="1" applyFont="1" applyBorder="1" applyAlignment="1">
      <alignment horizontal="center"/>
    </xf>
    <xf numFmtId="0" fontId="1" fillId="6" borderId="2" xfId="0" applyFont="1" applyFill="1" applyBorder="1" applyAlignment="1">
      <alignment horizontal="center"/>
    </xf>
    <xf numFmtId="3" fontId="1" fillId="6" borderId="2" xfId="0" applyNumberFormat="1" applyFont="1" applyFill="1" applyBorder="1" applyAlignment="1">
      <alignment horizontal="center"/>
    </xf>
    <xf numFmtId="0" fontId="1" fillId="0" borderId="2" xfId="0" applyFont="1" applyBorder="1"/>
    <xf numFmtId="3" fontId="24" fillId="0" borderId="3" xfId="0" applyNumberFormat="1" applyFont="1" applyBorder="1" applyAlignment="1">
      <alignment horizontal="center"/>
    </xf>
    <xf numFmtId="3" fontId="24" fillId="0" borderId="10" xfId="0" applyNumberFormat="1" applyFont="1" applyBorder="1" applyAlignment="1">
      <alignment horizontal="center"/>
    </xf>
    <xf numFmtId="3" fontId="1" fillId="0" borderId="3" xfId="0" applyNumberFormat="1" applyFont="1" applyBorder="1" applyAlignment="1">
      <alignment horizontal="center"/>
    </xf>
    <xf numFmtId="3" fontId="1" fillId="0" borderId="0" xfId="0" applyNumberFormat="1" applyFont="1"/>
    <xf numFmtId="0" fontId="1" fillId="0" borderId="18" xfId="0" applyFont="1" applyBorder="1" applyAlignment="1">
      <alignment horizontal="center"/>
    </xf>
    <xf numFmtId="0" fontId="1" fillId="0" borderId="8" xfId="0" applyFont="1" applyBorder="1" applyAlignment="1">
      <alignment horizontal="center"/>
    </xf>
    <xf numFmtId="9" fontId="1" fillId="0" borderId="0" xfId="0" applyNumberFormat="1" applyFont="1"/>
    <xf numFmtId="0" fontId="22" fillId="0" borderId="4" xfId="0" applyFont="1" applyBorder="1" applyAlignment="1">
      <alignment horizontal="left"/>
    </xf>
    <xf numFmtId="0" fontId="1" fillId="0" borderId="4" xfId="0" applyFont="1" applyBorder="1" applyAlignment="1">
      <alignment horizontal="center"/>
    </xf>
    <xf numFmtId="0" fontId="1" fillId="0" borderId="2" xfId="0" applyFont="1" applyBorder="1" applyAlignment="1">
      <alignment horizontal="center" vertical="center"/>
    </xf>
    <xf numFmtId="9" fontId="1" fillId="0" borderId="2" xfId="2" applyFont="1" applyBorder="1" applyAlignment="1">
      <alignment horizontal="center" vertical="center"/>
    </xf>
    <xf numFmtId="9" fontId="1" fillId="0" borderId="2" xfId="0" applyNumberFormat="1" applyFont="1" applyBorder="1" applyAlignment="1">
      <alignment horizontal="center" vertical="center"/>
    </xf>
    <xf numFmtId="0" fontId="1" fillId="0" borderId="1" xfId="0" applyFont="1" applyBorder="1"/>
    <xf numFmtId="9" fontId="1" fillId="0" borderId="1" xfId="2" applyFont="1" applyBorder="1" applyAlignment="1">
      <alignment horizontal="center"/>
    </xf>
    <xf numFmtId="9" fontId="1" fillId="0" borderId="1" xfId="0" applyNumberFormat="1" applyFont="1" applyBorder="1" applyAlignment="1">
      <alignment horizontal="center"/>
    </xf>
    <xf numFmtId="9" fontId="1" fillId="0" borderId="3" xfId="0" applyNumberFormat="1" applyFont="1" applyBorder="1" applyAlignment="1">
      <alignment horizontal="center"/>
    </xf>
    <xf numFmtId="0" fontId="1" fillId="10" borderId="1" xfId="0" applyFont="1" applyFill="1" applyBorder="1"/>
    <xf numFmtId="0" fontId="1" fillId="10" borderId="3" xfId="0" applyFont="1" applyFill="1" applyBorder="1"/>
    <xf numFmtId="0" fontId="1" fillId="0" borderId="2" xfId="0" applyFont="1" applyBorder="1" applyAlignment="1">
      <alignment horizontal="center" vertical="center" wrapText="1"/>
    </xf>
    <xf numFmtId="0" fontId="1" fillId="0" borderId="0" xfId="0" applyFont="1" applyAlignment="1">
      <alignment horizontal="center" vertical="center" wrapText="1"/>
    </xf>
    <xf numFmtId="9" fontId="1" fillId="0" borderId="0" xfId="0" applyNumberFormat="1" applyFont="1" applyAlignment="1">
      <alignment horizontal="center" vertical="center"/>
    </xf>
    <xf numFmtId="1" fontId="1" fillId="0" borderId="2"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 fillId="0" borderId="0" xfId="0" applyFont="1" applyAlignment="1">
      <alignment horizontal="center" wrapText="1"/>
    </xf>
    <xf numFmtId="1" fontId="1" fillId="0" borderId="0" xfId="0" applyNumberFormat="1" applyFont="1" applyAlignment="1">
      <alignment horizontal="center" vertical="center"/>
    </xf>
    <xf numFmtId="0" fontId="1" fillId="0" borderId="42" xfId="0" applyFont="1" applyBorder="1" applyAlignment="1">
      <alignment horizontal="center" wrapText="1"/>
    </xf>
    <xf numFmtId="171" fontId="1" fillId="0" borderId="4" xfId="0" applyNumberFormat="1" applyFont="1" applyBorder="1" applyAlignment="1">
      <alignment horizontal="center" vertical="center"/>
    </xf>
    <xf numFmtId="171" fontId="1" fillId="0" borderId="29" xfId="0" applyNumberFormat="1" applyFont="1" applyBorder="1" applyAlignment="1">
      <alignment horizontal="center" vertical="center"/>
    </xf>
    <xf numFmtId="0" fontId="1" fillId="0" borderId="22" xfId="0" applyFont="1" applyBorder="1" applyAlignment="1">
      <alignment horizontal="center" vertical="top" wrapText="1"/>
    </xf>
    <xf numFmtId="0" fontId="1" fillId="0" borderId="42" xfId="0" applyFont="1" applyBorder="1" applyAlignment="1">
      <alignment horizontal="center" vertical="top" wrapText="1"/>
    </xf>
    <xf numFmtId="171" fontId="1" fillId="0" borderId="2" xfId="0" applyNumberFormat="1" applyFont="1" applyBorder="1" applyAlignment="1">
      <alignment horizontal="center" vertical="center"/>
    </xf>
    <xf numFmtId="0" fontId="1" fillId="0" borderId="29" xfId="0" applyFont="1" applyBorder="1" applyAlignment="1">
      <alignment horizontal="center" wrapText="1"/>
    </xf>
    <xf numFmtId="9" fontId="1" fillId="0" borderId="51" xfId="0" applyNumberFormat="1" applyFont="1" applyBorder="1" applyAlignment="1">
      <alignment horizontal="center" vertical="center"/>
    </xf>
    <xf numFmtId="6" fontId="1" fillId="0" borderId="2" xfId="0" applyNumberFormat="1" applyFont="1" applyBorder="1" applyAlignment="1">
      <alignment horizontal="center"/>
    </xf>
    <xf numFmtId="171" fontId="1" fillId="0" borderId="2" xfId="0" applyNumberFormat="1" applyFont="1" applyBorder="1" applyAlignment="1">
      <alignment horizontal="center"/>
    </xf>
    <xf numFmtId="0" fontId="1" fillId="0" borderId="0" xfId="0" applyFont="1" applyAlignment="1">
      <alignment horizontal="center"/>
    </xf>
    <xf numFmtId="6" fontId="1" fillId="0" borderId="0" xfId="0" applyNumberFormat="1" applyFont="1" applyAlignment="1">
      <alignment horizontal="center"/>
    </xf>
    <xf numFmtId="0" fontId="1" fillId="0" borderId="18" xfId="0" applyFont="1" applyBorder="1" applyAlignment="1">
      <alignment horizontal="center" vertical="center"/>
    </xf>
    <xf numFmtId="0" fontId="1" fillId="0" borderId="2" xfId="0" applyFont="1" applyBorder="1" applyAlignment="1">
      <alignment horizontal="left" vertical="center"/>
    </xf>
    <xf numFmtId="0" fontId="1" fillId="14" borderId="2" xfId="0" applyFont="1" applyFill="1" applyBorder="1" applyAlignment="1">
      <alignment horizontal="center" vertical="center" wrapText="1"/>
    </xf>
    <xf numFmtId="0" fontId="1" fillId="0" borderId="30" xfId="0" applyFont="1" applyBorder="1" applyAlignment="1">
      <alignment horizontal="center" vertical="center"/>
    </xf>
    <xf numFmtId="0" fontId="1" fillId="0" borderId="0" xfId="0" applyFont="1" applyAlignment="1">
      <alignment wrapText="1"/>
    </xf>
    <xf numFmtId="9" fontId="1" fillId="0" borderId="19" xfId="0" applyNumberFormat="1" applyFont="1" applyBorder="1" applyAlignment="1">
      <alignment horizontal="center" vertical="center" wrapText="1"/>
    </xf>
    <xf numFmtId="9" fontId="1" fillId="0" borderId="19" xfId="0" applyNumberFormat="1" applyFont="1" applyBorder="1" applyAlignment="1">
      <alignment horizontal="center" vertical="center"/>
    </xf>
    <xf numFmtId="0" fontId="1" fillId="0" borderId="3" xfId="0" quotePrefix="1"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1" quotePrefix="1" applyNumberFormat="1" applyFont="1" applyFill="1" applyBorder="1" applyAlignment="1">
      <alignment horizontal="center" vertical="center"/>
    </xf>
    <xf numFmtId="0" fontId="1" fillId="0" borderId="2" xfId="0" applyFont="1" applyBorder="1" applyAlignment="1">
      <alignment vertical="center"/>
    </xf>
    <xf numFmtId="3" fontId="1" fillId="0" borderId="2" xfId="0" applyNumberFormat="1" applyFont="1" applyBorder="1" applyAlignment="1">
      <alignment horizontal="center" vertical="center"/>
    </xf>
    <xf numFmtId="9" fontId="1" fillId="0" borderId="4" xfId="0" applyNumberFormat="1" applyFont="1" applyBorder="1" applyAlignment="1">
      <alignment horizontal="center" vertical="center"/>
    </xf>
    <xf numFmtId="9" fontId="1" fillId="0" borderId="29" xfId="0" applyNumberFormat="1" applyFont="1" applyBorder="1" applyAlignment="1">
      <alignment horizontal="center" vertical="center"/>
    </xf>
    <xf numFmtId="0" fontId="1" fillId="0" borderId="22" xfId="0" applyFont="1" applyBorder="1" applyAlignment="1">
      <alignment horizontal="center" wrapText="1"/>
    </xf>
    <xf numFmtId="9" fontId="1" fillId="0" borderId="18" xfId="0" applyNumberFormat="1" applyFont="1" applyBorder="1" applyAlignment="1">
      <alignment horizontal="center" vertical="center"/>
    </xf>
    <xf numFmtId="0" fontId="1" fillId="0" borderId="0" xfId="0" applyFont="1" applyAlignment="1">
      <alignment horizontal="left" vertical="center" wrapText="1"/>
    </xf>
    <xf numFmtId="6" fontId="1" fillId="0" borderId="2" xfId="0" applyNumberFormat="1" applyFont="1" applyBorder="1" applyAlignment="1">
      <alignment horizontal="center" vertical="center"/>
    </xf>
    <xf numFmtId="0" fontId="1" fillId="0" borderId="39" xfId="0" applyFont="1" applyBorder="1" applyAlignment="1">
      <alignment vertical="center"/>
    </xf>
    <xf numFmtId="165" fontId="1" fillId="0" borderId="2" xfId="2" applyNumberFormat="1" applyFont="1" applyBorder="1" applyAlignment="1">
      <alignment horizontal="center" vertical="center"/>
    </xf>
    <xf numFmtId="165" fontId="1" fillId="0" borderId="2" xfId="0" applyNumberFormat="1" applyFont="1" applyBorder="1" applyAlignment="1">
      <alignment horizontal="center" vertical="center"/>
    </xf>
    <xf numFmtId="0" fontId="1" fillId="0" borderId="5" xfId="0" applyFont="1" applyBorder="1" applyAlignment="1">
      <alignment horizontal="center" vertical="center"/>
    </xf>
    <xf numFmtId="165" fontId="1" fillId="0" borderId="2" xfId="0" applyNumberFormat="1" applyFont="1" applyBorder="1" applyAlignment="1">
      <alignment horizontal="center" vertical="center" wrapText="1"/>
    </xf>
    <xf numFmtId="0" fontId="1" fillId="0" borderId="3" xfId="0" applyFont="1" applyBorder="1" applyAlignment="1">
      <alignment horizontal="center" vertical="center"/>
    </xf>
    <xf numFmtId="169" fontId="1" fillId="0" borderId="2" xfId="0" applyNumberFormat="1" applyFont="1" applyBorder="1" applyAlignment="1">
      <alignment horizontal="center" vertical="center"/>
    </xf>
    <xf numFmtId="0" fontId="1" fillId="0" borderId="2" xfId="0" quotePrefix="1" applyFont="1" applyBorder="1" applyAlignment="1">
      <alignment horizontal="center" vertical="center" wrapText="1"/>
    </xf>
    <xf numFmtId="0" fontId="1" fillId="0" borderId="0" xfId="0" applyFont="1" applyAlignment="1">
      <alignment horizontal="left" vertical="center"/>
    </xf>
    <xf numFmtId="0" fontId="1" fillId="0" borderId="0" xfId="0" quotePrefix="1" applyFont="1" applyAlignment="1">
      <alignment horizontal="center" vertical="center" wrapText="1"/>
    </xf>
    <xf numFmtId="0" fontId="1" fillId="0" borderId="0" xfId="0" applyFont="1" applyAlignment="1">
      <alignment vertical="center" wrapText="1"/>
    </xf>
    <xf numFmtId="0" fontId="1" fillId="2" borderId="2" xfId="0" applyFont="1" applyFill="1" applyBorder="1" applyAlignment="1">
      <alignment horizontal="center" vertical="center" wrapText="1"/>
    </xf>
    <xf numFmtId="9" fontId="1" fillId="0" borderId="2" xfId="0" applyNumberFormat="1" applyFont="1" applyBorder="1" applyAlignment="1">
      <alignment horizontal="center" vertical="center" wrapText="1"/>
    </xf>
    <xf numFmtId="0" fontId="1" fillId="0" borderId="5" xfId="0" applyFont="1" applyBorder="1" applyAlignment="1">
      <alignment vertical="center"/>
    </xf>
    <xf numFmtId="0" fontId="1" fillId="2" borderId="1" xfId="0" applyFont="1" applyFill="1" applyBorder="1" applyAlignment="1">
      <alignment horizontal="center" vertical="center" wrapText="1"/>
    </xf>
    <xf numFmtId="9" fontId="1" fillId="0" borderId="1" xfId="2" applyFont="1" applyBorder="1" applyAlignment="1">
      <alignment horizontal="center" vertical="center"/>
    </xf>
    <xf numFmtId="0" fontId="1" fillId="0" borderId="1" xfId="0" applyFont="1" applyBorder="1" applyAlignment="1">
      <alignment horizontal="center" vertical="center"/>
    </xf>
    <xf numFmtId="0" fontId="1" fillId="0" borderId="47" xfId="0" applyFont="1" applyBorder="1" applyAlignment="1">
      <alignment horizontal="center" vertical="center"/>
    </xf>
    <xf numFmtId="0" fontId="1" fillId="0" borderId="11" xfId="0" applyFont="1" applyBorder="1" applyAlignment="1">
      <alignment horizontal="center" vertical="center"/>
    </xf>
    <xf numFmtId="0" fontId="1" fillId="0" borderId="44" xfId="0" applyFont="1" applyBorder="1" applyAlignment="1">
      <alignment horizontal="center" vertical="center"/>
    </xf>
    <xf numFmtId="0" fontId="1" fillId="0" borderId="4" xfId="0" applyFont="1" applyBorder="1" applyAlignment="1">
      <alignment horizontal="center" vertical="center"/>
    </xf>
    <xf numFmtId="0" fontId="1" fillId="0" borderId="50" xfId="0" applyFont="1" applyBorder="1" applyAlignment="1">
      <alignment horizontal="center" vertical="center"/>
    </xf>
    <xf numFmtId="0" fontId="1" fillId="0" borderId="46" xfId="0" applyFont="1" applyBorder="1" applyAlignment="1">
      <alignment horizontal="center" vertical="center"/>
    </xf>
    <xf numFmtId="0" fontId="1" fillId="0" borderId="12" xfId="0" applyFont="1" applyBorder="1" applyAlignment="1">
      <alignment vertical="center"/>
    </xf>
    <xf numFmtId="0" fontId="1" fillId="0" borderId="43" xfId="0" applyFont="1" applyBorder="1" applyAlignment="1">
      <alignment horizontal="center" vertical="center"/>
    </xf>
    <xf numFmtId="0" fontId="1" fillId="0" borderId="45" xfId="0" applyFont="1" applyBorder="1" applyAlignment="1">
      <alignment horizontal="center" vertical="center"/>
    </xf>
    <xf numFmtId="3" fontId="1" fillId="0" borderId="2" xfId="0" applyNumberFormat="1" applyFont="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3" fontId="1" fillId="6" borderId="2" xfId="0" applyNumberFormat="1" applyFont="1" applyFill="1" applyBorder="1" applyAlignment="1">
      <alignment horizontal="center" vertical="center" wrapText="1"/>
    </xf>
    <xf numFmtId="168"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2" borderId="2" xfId="0" applyNumberFormat="1" applyFont="1" applyFill="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2" xfId="0" applyNumberFormat="1" applyFont="1" applyBorder="1" applyAlignment="1">
      <alignment vertical="center" wrapText="1"/>
    </xf>
    <xf numFmtId="3" fontId="1" fillId="0" borderId="9" xfId="0" applyNumberFormat="1" applyFont="1" applyBorder="1" applyAlignment="1">
      <alignment vertical="center" wrapText="1"/>
    </xf>
    <xf numFmtId="3" fontId="1" fillId="0" borderId="18" xfId="0" applyNumberFormat="1" applyFont="1" applyBorder="1" applyAlignment="1">
      <alignment horizontal="center" vertical="center" wrapText="1"/>
    </xf>
    <xf numFmtId="3" fontId="1" fillId="0" borderId="4" xfId="0" applyNumberFormat="1" applyFont="1" applyBorder="1" applyAlignment="1">
      <alignment vertical="center" wrapText="1"/>
    </xf>
    <xf numFmtId="0" fontId="1" fillId="0" borderId="3" xfId="0" applyFont="1" applyBorder="1" applyAlignment="1">
      <alignment vertical="center" wrapText="1"/>
    </xf>
    <xf numFmtId="3" fontId="1" fillId="0" borderId="6" xfId="0" applyNumberFormat="1" applyFont="1" applyBorder="1" applyAlignment="1">
      <alignment vertical="center" wrapText="1"/>
    </xf>
    <xf numFmtId="0" fontId="1" fillId="5" borderId="2" xfId="0"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166" fontId="1" fillId="0" borderId="2" xfId="0" applyNumberFormat="1" applyFont="1" applyBorder="1" applyAlignment="1">
      <alignment horizontal="center" vertical="center" wrapText="1"/>
    </xf>
    <xf numFmtId="166" fontId="1" fillId="2" borderId="2" xfId="0" applyNumberFormat="1" applyFont="1" applyFill="1" applyBorder="1" applyAlignment="1">
      <alignment horizontal="center" vertical="center" wrapText="1"/>
    </xf>
    <xf numFmtId="3" fontId="1" fillId="0" borderId="18" xfId="0" applyNumberFormat="1" applyFont="1" applyBorder="1" applyAlignment="1">
      <alignment horizontal="center" wrapText="1"/>
    </xf>
    <xf numFmtId="1" fontId="1" fillId="0" borderId="2" xfId="0" applyNumberFormat="1" applyFont="1" applyBorder="1" applyAlignment="1">
      <alignment horizontal="center" vertical="center" wrapText="1"/>
    </xf>
    <xf numFmtId="3" fontId="1" fillId="0" borderId="2" xfId="1" applyNumberFormat="1" applyFont="1" applyFill="1" applyBorder="1" applyAlignment="1">
      <alignment horizontal="center" vertical="center" wrapText="1"/>
    </xf>
    <xf numFmtId="3" fontId="8" fillId="0" borderId="0" xfId="0" applyNumberFormat="1" applyFont="1" applyAlignment="1" applyProtection="1">
      <alignment vertical="top"/>
      <protection locked="0"/>
    </xf>
    <xf numFmtId="3" fontId="1" fillId="0" borderId="5" xfId="1" applyNumberFormat="1" applyFont="1" applyFill="1" applyBorder="1" applyAlignment="1">
      <alignment horizontal="center" vertical="center" wrapText="1"/>
    </xf>
    <xf numFmtId="3" fontId="1" fillId="0" borderId="2" xfId="1" applyNumberFormat="1" applyFont="1" applyFill="1" applyBorder="1" applyAlignment="1">
      <alignment vertical="center" wrapText="1"/>
    </xf>
    <xf numFmtId="3" fontId="1" fillId="0" borderId="3" xfId="1" applyNumberFormat="1" applyFont="1" applyFill="1" applyBorder="1" applyAlignment="1">
      <alignment vertical="center" wrapText="1"/>
    </xf>
    <xf numFmtId="3" fontId="1" fillId="0" borderId="0" xfId="0" applyNumberFormat="1" applyFont="1" applyAlignment="1">
      <alignment horizontal="center" vertical="center" wrapText="1"/>
    </xf>
    <xf numFmtId="166" fontId="1" fillId="0" borderId="2" xfId="1" applyNumberFormat="1" applyFont="1" applyFill="1" applyBorder="1" applyAlignment="1">
      <alignment horizontal="center" vertical="center" wrapText="1"/>
    </xf>
    <xf numFmtId="0" fontId="1" fillId="0" borderId="30" xfId="0" applyFont="1" applyBorder="1" applyAlignment="1">
      <alignment horizontal="center" vertical="center" wrapText="1"/>
    </xf>
    <xf numFmtId="0" fontId="22" fillId="0" borderId="30" xfId="0" applyFont="1" applyBorder="1" applyAlignment="1">
      <alignment horizontal="left" vertical="center" wrapText="1"/>
    </xf>
    <xf numFmtId="0" fontId="22" fillId="4" borderId="30" xfId="0" applyFont="1" applyFill="1" applyBorder="1" applyAlignment="1">
      <alignment horizontal="left" vertical="center" wrapText="1"/>
    </xf>
    <xf numFmtId="0" fontId="22" fillId="4" borderId="30" xfId="0" applyFont="1" applyFill="1" applyBorder="1" applyAlignment="1">
      <alignment horizontal="center" vertical="center" wrapText="1"/>
    </xf>
    <xf numFmtId="167" fontId="1" fillId="0" borderId="2" xfId="0" applyNumberFormat="1" applyFont="1" applyBorder="1" applyAlignment="1">
      <alignment horizontal="center" vertical="center" wrapText="1"/>
    </xf>
    <xf numFmtId="2" fontId="1" fillId="0" borderId="18" xfId="0" applyNumberFormat="1" applyFont="1" applyBorder="1" applyAlignment="1">
      <alignment vertical="center" wrapText="1"/>
    </xf>
    <xf numFmtId="169" fontId="1" fillId="0" borderId="2" xfId="0" applyNumberFormat="1" applyFont="1" applyBorder="1" applyAlignment="1">
      <alignment horizontal="center" vertical="center" wrapText="1"/>
    </xf>
    <xf numFmtId="2" fontId="1" fillId="0" borderId="6" xfId="0" applyNumberFormat="1" applyFont="1" applyBorder="1" applyAlignment="1">
      <alignment vertical="center" wrapText="1"/>
    </xf>
    <xf numFmtId="2" fontId="1" fillId="0" borderId="4" xfId="0" applyNumberFormat="1" applyFont="1" applyBorder="1" applyAlignment="1">
      <alignment vertical="center" wrapText="1"/>
    </xf>
    <xf numFmtId="0" fontId="1" fillId="0" borderId="0" xfId="0" applyFont="1" applyAlignment="1">
      <alignment horizontal="left" vertical="top"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2" fillId="10" borderId="7" xfId="0" applyFont="1" applyFill="1" applyBorder="1" applyAlignment="1">
      <alignment horizontal="center" vertical="center" wrapText="1"/>
    </xf>
    <xf numFmtId="6" fontId="33" fillId="2" borderId="0" xfId="0" applyNumberFormat="1" applyFont="1" applyFill="1" applyAlignment="1">
      <alignment vertical="center" wrapText="1"/>
    </xf>
    <xf numFmtId="172" fontId="58" fillId="0" borderId="2" xfId="0" applyNumberFormat="1" applyFont="1" applyBorder="1" applyAlignment="1">
      <alignment horizontal="center"/>
    </xf>
    <xf numFmtId="166" fontId="58" fillId="0" borderId="2" xfId="0" applyNumberFormat="1" applyFont="1" applyBorder="1" applyAlignment="1">
      <alignment horizontal="center"/>
    </xf>
    <xf numFmtId="0" fontId="1" fillId="0" borderId="2" xfId="1" applyNumberFormat="1" applyFont="1" applyBorder="1" applyAlignment="1">
      <alignment horizontal="center" vertical="center"/>
    </xf>
    <xf numFmtId="0" fontId="1" fillId="0" borderId="0" xfId="1" applyNumberFormat="1" applyFont="1" applyAlignment="1">
      <alignment horizontal="center" vertical="center"/>
    </xf>
    <xf numFmtId="0" fontId="1" fillId="12" borderId="2" xfId="0" applyFont="1" applyFill="1" applyBorder="1" applyAlignment="1">
      <alignment horizontal="left" vertical="center" wrapText="1"/>
    </xf>
    <xf numFmtId="0" fontId="1"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22" fillId="6" borderId="18" xfId="0" applyFont="1" applyFill="1" applyBorder="1"/>
    <xf numFmtId="0" fontId="1" fillId="6" borderId="18" xfId="0" applyFont="1" applyFill="1" applyBorder="1" applyAlignment="1">
      <alignment horizontal="center"/>
    </xf>
    <xf numFmtId="3" fontId="22" fillId="6" borderId="18" xfId="0" applyNumberFormat="1" applyFont="1" applyFill="1" applyBorder="1" applyAlignment="1">
      <alignment horizontal="center"/>
    </xf>
    <xf numFmtId="3" fontId="1" fillId="6" borderId="18" xfId="0" applyNumberFormat="1" applyFont="1" applyFill="1" applyBorder="1" applyAlignment="1">
      <alignment horizontal="center"/>
    </xf>
    <xf numFmtId="173" fontId="1" fillId="0" borderId="2" xfId="0" applyNumberFormat="1" applyFont="1" applyBorder="1" applyAlignment="1">
      <alignment horizontal="center" vertical="center" wrapText="1"/>
    </xf>
    <xf numFmtId="0" fontId="30" fillId="0" borderId="2" xfId="0" applyFont="1" applyBorder="1" applyAlignment="1">
      <alignment horizontal="center" vertical="center"/>
    </xf>
    <xf numFmtId="9" fontId="30" fillId="0" borderId="2" xfId="0" applyNumberFormat="1" applyFont="1" applyBorder="1" applyAlignment="1">
      <alignment horizontal="center" vertical="center"/>
    </xf>
    <xf numFmtId="0" fontId="22" fillId="14" borderId="2" xfId="0" applyFont="1" applyFill="1" applyBorder="1" applyAlignment="1">
      <alignment horizontal="center" vertical="center" wrapText="1"/>
    </xf>
    <xf numFmtId="0" fontId="22" fillId="14" borderId="2" xfId="0" applyFont="1" applyFill="1" applyBorder="1" applyAlignment="1">
      <alignment horizontal="center"/>
    </xf>
    <xf numFmtId="3" fontId="22" fillId="0" borderId="18" xfId="0" applyNumberFormat="1" applyFont="1" applyBorder="1" applyAlignment="1">
      <alignment horizontal="center"/>
    </xf>
    <xf numFmtId="6" fontId="58" fillId="0" borderId="2" xfId="0" applyNumberFormat="1" applyFont="1" applyBorder="1" applyAlignment="1">
      <alignment horizontal="left"/>
    </xf>
    <xf numFmtId="0" fontId="24" fillId="0" borderId="1" xfId="0" applyFont="1" applyBorder="1"/>
    <xf numFmtId="0" fontId="1" fillId="0" borderId="18" xfId="0" applyFont="1" applyBorder="1"/>
    <xf numFmtId="6" fontId="58" fillId="0" borderId="18" xfId="0" applyNumberFormat="1" applyFont="1" applyBorder="1" applyAlignment="1">
      <alignment horizontal="center"/>
    </xf>
    <xf numFmtId="0" fontId="24" fillId="0" borderId="0" xfId="0" applyFont="1" applyAlignment="1">
      <alignment vertical="top" wrapText="1"/>
    </xf>
    <xf numFmtId="0" fontId="51" fillId="0" borderId="0" xfId="0" applyFont="1" applyAlignment="1">
      <alignment vertical="center"/>
    </xf>
    <xf numFmtId="0" fontId="30" fillId="14" borderId="2" xfId="0" applyFont="1" applyFill="1" applyBorder="1" applyAlignment="1">
      <alignment horizontal="left" vertical="center" wrapText="1"/>
    </xf>
    <xf numFmtId="0" fontId="30" fillId="0" borderId="30" xfId="0" applyFont="1" applyBorder="1" applyAlignment="1">
      <alignment vertical="top" wrapText="1"/>
    </xf>
    <xf numFmtId="0" fontId="24" fillId="0" borderId="5" xfId="0" applyFont="1" applyBorder="1" applyAlignment="1">
      <alignment horizontal="left" vertical="top" wrapText="1"/>
    </xf>
    <xf numFmtId="0" fontId="24" fillId="0" borderId="1" xfId="0" applyFont="1" applyBorder="1" applyAlignment="1">
      <alignment horizontal="left" vertical="top"/>
    </xf>
    <xf numFmtId="0" fontId="24" fillId="0" borderId="3" xfId="0" applyFont="1" applyBorder="1" applyAlignment="1">
      <alignment horizontal="left" vertical="top"/>
    </xf>
    <xf numFmtId="0" fontId="22" fillId="0" borderId="18" xfId="0" applyFont="1" applyBorder="1" applyAlignment="1">
      <alignment horizontal="center" vertical="center" wrapText="1"/>
    </xf>
    <xf numFmtId="169" fontId="22" fillId="2" borderId="2" xfId="0" applyNumberFormat="1" applyFont="1" applyFill="1" applyBorder="1" applyAlignment="1">
      <alignment horizontal="center" vertical="center" wrapText="1"/>
    </xf>
    <xf numFmtId="173" fontId="22" fillId="0" borderId="2" xfId="0" applyNumberFormat="1" applyFont="1" applyBorder="1" applyAlignment="1">
      <alignment horizontal="center" vertical="center" wrapText="1"/>
    </xf>
    <xf numFmtId="3" fontId="22" fillId="0" borderId="2" xfId="0" applyNumberFormat="1" applyFont="1" applyBorder="1" applyAlignment="1">
      <alignment horizontal="center" vertical="center" wrapText="1"/>
    </xf>
    <xf numFmtId="0" fontId="22" fillId="15" borderId="2" xfId="0" applyFont="1" applyFill="1" applyBorder="1" applyAlignment="1">
      <alignment horizontal="center" vertical="center" wrapText="1"/>
    </xf>
    <xf numFmtId="168" fontId="22" fillId="0" borderId="2" xfId="0" applyNumberFormat="1" applyFont="1" applyBorder="1" applyAlignment="1">
      <alignment horizontal="center" vertical="center" wrapText="1"/>
    </xf>
    <xf numFmtId="2" fontId="22" fillId="0" borderId="2" xfId="0" applyNumberFormat="1" applyFont="1" applyBorder="1" applyAlignment="1">
      <alignment horizontal="center" vertical="center" wrapText="1"/>
    </xf>
    <xf numFmtId="3" fontId="22" fillId="5" borderId="2" xfId="0" applyNumberFormat="1" applyFont="1" applyFill="1" applyBorder="1" applyAlignment="1">
      <alignment horizontal="center" vertical="center" wrapText="1"/>
    </xf>
    <xf numFmtId="166" fontId="22" fillId="0" borderId="2"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168" fontId="22" fillId="0" borderId="30" xfId="0" applyNumberFormat="1" applyFont="1" applyBorder="1" applyAlignment="1">
      <alignment horizontal="center" vertical="center" wrapText="1"/>
    </xf>
    <xf numFmtId="166" fontId="22" fillId="0" borderId="30" xfId="0" applyNumberFormat="1" applyFont="1" applyBorder="1" applyAlignment="1">
      <alignment horizontal="center" vertical="center" wrapText="1"/>
    </xf>
    <xf numFmtId="3" fontId="22" fillId="0" borderId="30" xfId="0" applyNumberFormat="1" applyFont="1" applyBorder="1" applyAlignment="1">
      <alignment horizontal="center" vertical="center" wrapText="1"/>
    </xf>
    <xf numFmtId="2" fontId="22" fillId="0" borderId="30" xfId="0" applyNumberFormat="1" applyFont="1" applyBorder="1" applyAlignment="1">
      <alignment horizontal="center" vertical="center" wrapText="1"/>
    </xf>
    <xf numFmtId="3" fontId="22" fillId="0" borderId="2" xfId="1" applyNumberFormat="1" applyFont="1" applyFill="1" applyBorder="1" applyAlignment="1">
      <alignment horizontal="center" vertical="center" wrapText="1"/>
    </xf>
    <xf numFmtId="165" fontId="22" fillId="2" borderId="2" xfId="0" applyNumberFormat="1" applyFont="1" applyFill="1" applyBorder="1" applyAlignment="1">
      <alignment horizontal="center" vertical="center" wrapText="1"/>
    </xf>
    <xf numFmtId="169" fontId="22" fillId="0" borderId="2" xfId="0" applyNumberFormat="1" applyFont="1" applyBorder="1" applyAlignment="1">
      <alignment horizontal="center" vertical="center" wrapText="1"/>
    </xf>
    <xf numFmtId="8" fontId="22" fillId="0" borderId="2" xfId="0" applyNumberFormat="1" applyFont="1" applyBorder="1" applyAlignment="1">
      <alignment horizontal="center" vertical="center" wrapText="1"/>
    </xf>
    <xf numFmtId="6" fontId="22" fillId="0" borderId="2" xfId="0" applyNumberFormat="1" applyFont="1" applyBorder="1" applyAlignment="1">
      <alignment horizontal="center" vertical="center" wrapText="1" indent="3"/>
    </xf>
    <xf numFmtId="6" fontId="22" fillId="0" borderId="2" xfId="0" applyNumberFormat="1" applyFont="1" applyBorder="1" applyAlignment="1">
      <alignment horizontal="center"/>
    </xf>
    <xf numFmtId="6" fontId="68" fillId="0" borderId="2" xfId="0" applyNumberFormat="1" applyFont="1" applyBorder="1" applyAlignment="1">
      <alignment horizontal="center"/>
    </xf>
    <xf numFmtId="0" fontId="68" fillId="0" borderId="2" xfId="0" applyFont="1" applyBorder="1" applyAlignment="1">
      <alignment horizontal="center"/>
    </xf>
    <xf numFmtId="3" fontId="68" fillId="0" borderId="2" xfId="0" applyNumberFormat="1" applyFont="1" applyBorder="1" applyAlignment="1">
      <alignment horizontal="center"/>
    </xf>
    <xf numFmtId="166" fontId="68" fillId="0" borderId="2" xfId="0" applyNumberFormat="1" applyFont="1" applyBorder="1" applyAlignment="1">
      <alignment horizontal="center"/>
    </xf>
    <xf numFmtId="0" fontId="68" fillId="0" borderId="18" xfId="0" applyFont="1" applyBorder="1" applyAlignment="1">
      <alignment horizontal="center"/>
    </xf>
    <xf numFmtId="167" fontId="30" fillId="0" borderId="2" xfId="0" applyNumberFormat="1" applyFont="1" applyBorder="1" applyAlignment="1">
      <alignment horizontal="center" vertical="center" wrapText="1"/>
    </xf>
    <xf numFmtId="171" fontId="22" fillId="0" borderId="2" xfId="0" applyNumberFormat="1" applyFont="1" applyBorder="1" applyAlignment="1">
      <alignment horizontal="center" vertical="center" wrapText="1"/>
    </xf>
    <xf numFmtId="0" fontId="70" fillId="0" borderId="0" xfId="0" applyFont="1" applyAlignment="1">
      <alignment vertical="top" wrapText="1"/>
    </xf>
    <xf numFmtId="0" fontId="71" fillId="0" borderId="0" xfId="0" applyFont="1" applyAlignment="1">
      <alignment vertical="top" wrapText="1"/>
    </xf>
    <xf numFmtId="166" fontId="68" fillId="0" borderId="2" xfId="0" quotePrefix="1" applyNumberFormat="1" applyFont="1" applyBorder="1" applyAlignment="1">
      <alignment horizontal="center"/>
    </xf>
    <xf numFmtId="0" fontId="24" fillId="2" borderId="12" xfId="0" quotePrefix="1" applyFont="1" applyFill="1" applyBorder="1"/>
    <xf numFmtId="0" fontId="8" fillId="0" borderId="11" xfId="0" applyFont="1" applyBorder="1" applyAlignment="1">
      <alignment vertical="center"/>
    </xf>
    <xf numFmtId="0" fontId="24" fillId="0" borderId="12" xfId="0" applyFont="1" applyBorder="1" applyAlignment="1">
      <alignment vertical="center"/>
    </xf>
    <xf numFmtId="0" fontId="24" fillId="0" borderId="12" xfId="0" applyFont="1" applyBorder="1"/>
    <xf numFmtId="0" fontId="8" fillId="0" borderId="0" xfId="0" applyFont="1" applyAlignment="1">
      <alignment horizontal="right" vertical="center"/>
    </xf>
    <xf numFmtId="0" fontId="0" fillId="0" borderId="39" xfId="0" applyBorder="1"/>
    <xf numFmtId="0" fontId="0" fillId="0" borderId="8" xfId="0" applyBorder="1"/>
    <xf numFmtId="0" fontId="1" fillId="0" borderId="11" xfId="0" applyFont="1" applyBorder="1"/>
    <xf numFmtId="0" fontId="30" fillId="0" borderId="18" xfId="0" applyFont="1" applyBorder="1" applyAlignment="1">
      <alignment vertical="center" wrapText="1"/>
    </xf>
    <xf numFmtId="0" fontId="1" fillId="0" borderId="18" xfId="0" applyFont="1" applyBorder="1" applyAlignment="1">
      <alignment horizontal="center" vertical="center" wrapText="1"/>
    </xf>
    <xf numFmtId="9" fontId="22" fillId="0" borderId="18" xfId="0" applyNumberFormat="1" applyFont="1" applyBorder="1" applyAlignment="1">
      <alignment horizontal="center" vertical="center" wrapText="1"/>
    </xf>
    <xf numFmtId="0" fontId="24" fillId="0" borderId="5" xfId="0" applyFont="1" applyBorder="1" applyAlignment="1">
      <alignment wrapText="1"/>
    </xf>
    <xf numFmtId="0" fontId="1" fillId="0" borderId="1" xfId="0" applyFont="1" applyBorder="1" applyAlignment="1">
      <alignment horizontal="center" wrapText="1"/>
    </xf>
    <xf numFmtId="1" fontId="1" fillId="0" borderId="1" xfId="0" applyNumberFormat="1" applyFont="1" applyBorder="1" applyAlignment="1">
      <alignment horizontal="center" vertical="center"/>
    </xf>
    <xf numFmtId="9" fontId="1" fillId="0" borderId="3" xfId="0" applyNumberFormat="1" applyFont="1" applyBorder="1" applyAlignment="1">
      <alignment horizontal="center" vertical="center"/>
    </xf>
    <xf numFmtId="0" fontId="1" fillId="0" borderId="7" xfId="0" quotePrefix="1" applyFont="1" applyBorder="1"/>
    <xf numFmtId="0" fontId="1" fillId="0" borderId="39" xfId="0" applyFont="1" applyBorder="1"/>
    <xf numFmtId="0" fontId="1" fillId="0" borderId="8" xfId="0" applyFont="1" applyBorder="1"/>
    <xf numFmtId="0" fontId="1" fillId="0" borderId="12" xfId="0" quotePrefix="1" applyFont="1" applyBorder="1"/>
    <xf numFmtId="0" fontId="50" fillId="0" borderId="0" xfId="0" applyFont="1"/>
    <xf numFmtId="0" fontId="1" fillId="0" borderId="20" xfId="0" applyFont="1" applyBorder="1" applyAlignment="1">
      <alignment horizontal="center" vertical="center"/>
    </xf>
    <xf numFmtId="9" fontId="22" fillId="14" borderId="19" xfId="0" applyNumberFormat="1" applyFont="1" applyFill="1" applyBorder="1" applyAlignment="1">
      <alignment horizontal="center" vertical="center"/>
    </xf>
    <xf numFmtId="0" fontId="1" fillId="14" borderId="2" xfId="0" applyFont="1" applyFill="1" applyBorder="1" applyAlignment="1">
      <alignment horizontal="center" vertical="center"/>
    </xf>
    <xf numFmtId="6" fontId="37" fillId="16" borderId="3" xfId="0" applyNumberFormat="1" applyFont="1" applyFill="1" applyBorder="1" applyAlignment="1">
      <alignment horizontal="center" vertical="center" wrapText="1"/>
    </xf>
    <xf numFmtId="0" fontId="22" fillId="16" borderId="2" xfId="0" applyFont="1" applyFill="1" applyBorder="1" applyAlignment="1">
      <alignment horizontal="center" vertical="center" wrapText="1"/>
    </xf>
    <xf numFmtId="0" fontId="22" fillId="16" borderId="18" xfId="0" applyFont="1" applyFill="1" applyBorder="1" applyAlignment="1">
      <alignment horizontal="center" vertical="center" wrapText="1"/>
    </xf>
    <xf numFmtId="0" fontId="22" fillId="0" borderId="30" xfId="0" applyFont="1" applyBorder="1" applyAlignment="1">
      <alignment horizontal="center" vertical="center"/>
    </xf>
    <xf numFmtId="0" fontId="37" fillId="16" borderId="2" xfId="0" applyFont="1" applyFill="1" applyBorder="1" applyAlignment="1">
      <alignment horizontal="center" vertical="center" wrapText="1"/>
    </xf>
    <xf numFmtId="166" fontId="22" fillId="0" borderId="2" xfId="0" applyNumberFormat="1" applyFont="1" applyBorder="1" applyAlignment="1">
      <alignment horizontal="center" vertical="center"/>
    </xf>
    <xf numFmtId="0" fontId="22" fillId="16" borderId="0" xfId="0" applyFont="1" applyFill="1" applyAlignment="1">
      <alignment horizontal="center" vertical="center" wrapText="1"/>
    </xf>
    <xf numFmtId="9" fontId="22" fillId="2" borderId="2"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0" fontId="39" fillId="0" borderId="0" xfId="0" applyFont="1" applyAlignment="1">
      <alignment horizontal="right" vertical="center"/>
    </xf>
    <xf numFmtId="0" fontId="8" fillId="0" borderId="11" xfId="0" applyFont="1" applyBorder="1" applyAlignment="1">
      <alignment vertical="center" wrapText="1"/>
    </xf>
    <xf numFmtId="0" fontId="1" fillId="0" borderId="11" xfId="0" applyFont="1" applyBorder="1" applyAlignment="1">
      <alignment horizontal="center" vertical="center" wrapText="1"/>
    </xf>
    <xf numFmtId="0" fontId="24" fillId="0" borderId="7" xfId="0" applyFont="1" applyBorder="1" applyAlignment="1">
      <alignment horizontal="left" vertical="top"/>
    </xf>
    <xf numFmtId="0" fontId="24" fillId="0" borderId="12" xfId="0" applyFont="1" applyBorder="1" applyAlignment="1">
      <alignment vertical="top"/>
    </xf>
    <xf numFmtId="0" fontId="22" fillId="16" borderId="0" xfId="0" applyFont="1" applyFill="1" applyAlignment="1">
      <alignment horizontal="center" vertical="top" wrapText="1"/>
    </xf>
    <xf numFmtId="0" fontId="24" fillId="0" borderId="7" xfId="0" applyFont="1" applyBorder="1" applyAlignment="1">
      <alignment vertical="center"/>
    </xf>
    <xf numFmtId="0" fontId="22" fillId="0" borderId="39" xfId="0" applyFont="1" applyBorder="1" applyAlignment="1">
      <alignment horizontal="center" vertical="center" wrapText="1"/>
    </xf>
    <xf numFmtId="9" fontId="22" fillId="2" borderId="39" xfId="0" applyNumberFormat="1" applyFont="1" applyFill="1" applyBorder="1" applyAlignment="1">
      <alignment horizontal="left" vertical="center" wrapText="1"/>
    </xf>
    <xf numFmtId="9" fontId="22" fillId="0" borderId="39" xfId="0" applyNumberFormat="1" applyFont="1" applyBorder="1" applyAlignment="1">
      <alignment horizontal="center" vertical="center" wrapText="1"/>
    </xf>
    <xf numFmtId="9" fontId="22" fillId="0" borderId="8" xfId="0" applyNumberFormat="1" applyFont="1" applyBorder="1" applyAlignment="1">
      <alignment horizontal="center" vertical="center" wrapText="1"/>
    </xf>
    <xf numFmtId="0" fontId="1" fillId="0" borderId="11" xfId="0" applyFont="1" applyBorder="1" applyAlignment="1">
      <alignment vertical="center"/>
    </xf>
    <xf numFmtId="164" fontId="8" fillId="0" borderId="0" xfId="1" applyNumberFormat="1" applyFont="1" applyBorder="1" applyAlignment="1">
      <alignment vertical="center"/>
    </xf>
    <xf numFmtId="0" fontId="53" fillId="0" borderId="29" xfId="0" applyFont="1" applyBorder="1" applyAlignment="1">
      <alignment horizontal="left" vertical="center"/>
    </xf>
    <xf numFmtId="3" fontId="8" fillId="0" borderId="29" xfId="0" applyNumberFormat="1" applyFont="1" applyBorder="1" applyAlignment="1" applyProtection="1">
      <alignment vertical="top"/>
      <protection locked="0"/>
    </xf>
    <xf numFmtId="3" fontId="53" fillId="0" borderId="29" xfId="0" applyNumberFormat="1" applyFont="1" applyBorder="1" applyAlignment="1">
      <alignment horizontal="center" vertical="center"/>
    </xf>
    <xf numFmtId="0" fontId="8" fillId="0" borderId="29" xfId="0" applyFont="1" applyBorder="1" applyAlignment="1">
      <alignment vertical="center"/>
    </xf>
    <xf numFmtId="0" fontId="8" fillId="0" borderId="10" xfId="0" applyFont="1" applyBorder="1" applyAlignment="1">
      <alignment vertical="center"/>
    </xf>
    <xf numFmtId="3" fontId="22" fillId="2" borderId="18" xfId="0" applyNumberFormat="1" applyFont="1" applyFill="1" applyBorder="1" applyAlignment="1">
      <alignment horizontal="left" vertical="center" wrapText="1"/>
    </xf>
    <xf numFmtId="0" fontId="1" fillId="2" borderId="18" xfId="0" applyFont="1" applyFill="1" applyBorder="1" applyAlignment="1">
      <alignment horizontal="center" vertical="center" wrapText="1"/>
    </xf>
    <xf numFmtId="165" fontId="22" fillId="0" borderId="18" xfId="0" applyNumberFormat="1" applyFont="1" applyBorder="1" applyAlignment="1">
      <alignment horizontal="center" vertical="center" wrapText="1"/>
    </xf>
    <xf numFmtId="165" fontId="22" fillId="2" borderId="18" xfId="2" applyNumberFormat="1" applyFont="1" applyFill="1" applyBorder="1" applyAlignment="1">
      <alignment horizontal="center" vertical="center" wrapText="1"/>
    </xf>
    <xf numFmtId="165" fontId="1" fillId="0" borderId="18" xfId="0" applyNumberFormat="1" applyFont="1" applyBorder="1" applyAlignment="1">
      <alignment horizontal="center" vertical="center" wrapText="1"/>
    </xf>
    <xf numFmtId="165" fontId="1" fillId="2" borderId="18" xfId="0" applyNumberFormat="1" applyFont="1" applyFill="1" applyBorder="1" applyAlignment="1">
      <alignment horizontal="center" vertical="center" wrapText="1"/>
    </xf>
    <xf numFmtId="0" fontId="24" fillId="0" borderId="5" xfId="0" applyFont="1" applyBorder="1" applyAlignment="1">
      <alignment horizontal="left" vertical="center"/>
    </xf>
    <xf numFmtId="0" fontId="8" fillId="0" borderId="1" xfId="0" applyFont="1" applyBorder="1" applyAlignment="1">
      <alignment vertical="center"/>
    </xf>
    <xf numFmtId="0" fontId="8" fillId="0" borderId="3" xfId="0" applyFont="1" applyBorder="1" applyAlignment="1">
      <alignment vertical="center"/>
    </xf>
    <xf numFmtId="0" fontId="30" fillId="2" borderId="18" xfId="0" applyFont="1" applyFill="1" applyBorder="1" applyAlignment="1">
      <alignment horizontal="left" vertical="center" wrapText="1"/>
    </xf>
    <xf numFmtId="166" fontId="1" fillId="0" borderId="18" xfId="0" applyNumberFormat="1" applyFont="1" applyBorder="1" applyAlignment="1">
      <alignment horizontal="center" vertical="center" wrapText="1"/>
    </xf>
    <xf numFmtId="0" fontId="8" fillId="0" borderId="39" xfId="0" applyFont="1" applyBorder="1" applyAlignment="1">
      <alignment vertical="center"/>
    </xf>
    <xf numFmtId="3" fontId="8" fillId="0" borderId="39" xfId="0" applyNumberFormat="1" applyFont="1" applyBorder="1" applyAlignment="1">
      <alignment horizontal="right" vertical="center"/>
    </xf>
    <xf numFmtId="0" fontId="8" fillId="0" borderId="8" xfId="0" applyFont="1" applyBorder="1" applyAlignment="1">
      <alignment vertical="center"/>
    </xf>
    <xf numFmtId="0" fontId="24" fillId="0" borderId="9" xfId="0" applyFont="1" applyBorder="1" applyAlignment="1">
      <alignment vertical="center"/>
    </xf>
    <xf numFmtId="3" fontId="8" fillId="0" borderId="29" xfId="0" applyNumberFormat="1" applyFont="1" applyBorder="1" applyAlignment="1">
      <alignment horizontal="right" vertical="center"/>
    </xf>
    <xf numFmtId="0" fontId="22" fillId="0" borderId="47" xfId="0" applyFont="1" applyBorder="1" applyAlignment="1">
      <alignment horizontal="left" vertical="center" wrapText="1"/>
    </xf>
    <xf numFmtId="0" fontId="1" fillId="0" borderId="47" xfId="0" applyFont="1" applyBorder="1" applyAlignment="1">
      <alignment horizontal="center" vertical="center" wrapText="1"/>
    </xf>
    <xf numFmtId="166" fontId="22" fillId="0" borderId="47"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1" fillId="0" borderId="8" xfId="0" applyFont="1" applyBorder="1" applyAlignment="1">
      <alignment horizontal="center" vertical="center" wrapText="1"/>
    </xf>
    <xf numFmtId="0" fontId="8" fillId="0" borderId="12" xfId="0" applyFont="1" applyBorder="1" applyAlignment="1">
      <alignment vertical="center"/>
    </xf>
    <xf numFmtId="0" fontId="24" fillId="0" borderId="12" xfId="0" applyFont="1" applyBorder="1" applyAlignment="1">
      <alignment horizontal="left" vertical="center"/>
    </xf>
    <xf numFmtId="0" fontId="1" fillId="0" borderId="29" xfId="0" applyFont="1" applyBorder="1" applyAlignment="1">
      <alignment horizontal="center" vertical="center" wrapText="1"/>
    </xf>
    <xf numFmtId="0" fontId="1" fillId="0" borderId="10" xfId="0" applyFont="1" applyBorder="1" applyAlignment="1">
      <alignment horizontal="center" vertical="center" wrapText="1"/>
    </xf>
    <xf numFmtId="0" fontId="22" fillId="0" borderId="18" xfId="0" applyFont="1" applyBorder="1" applyAlignment="1">
      <alignment horizontal="left" vertical="center" wrapText="1"/>
    </xf>
    <xf numFmtId="0" fontId="1" fillId="0" borderId="29" xfId="0" applyFont="1" applyBorder="1" applyAlignment="1">
      <alignment vertical="center"/>
    </xf>
    <xf numFmtId="0" fontId="1" fillId="0" borderId="10" xfId="0" applyFont="1" applyBorder="1" applyAlignment="1">
      <alignment vertical="center"/>
    </xf>
    <xf numFmtId="0" fontId="8" fillId="0" borderId="12" xfId="0" applyFont="1" applyBorder="1" applyAlignment="1">
      <alignment vertical="top"/>
    </xf>
    <xf numFmtId="0" fontId="8" fillId="0" borderId="12" xfId="0" applyFont="1" applyBorder="1" applyAlignment="1">
      <alignment horizontal="left" vertical="top"/>
    </xf>
    <xf numFmtId="0" fontId="24" fillId="0" borderId="12" xfId="0" applyFont="1" applyBorder="1" applyAlignment="1">
      <alignment horizontal="left" vertical="top"/>
    </xf>
    <xf numFmtId="0" fontId="24" fillId="0" borderId="9" xfId="0" applyFont="1" applyBorder="1" applyAlignment="1">
      <alignment vertical="top"/>
    </xf>
    <xf numFmtId="0" fontId="22" fillId="10" borderId="9" xfId="0" applyFont="1" applyFill="1" applyBorder="1" applyAlignment="1">
      <alignment horizontal="center" vertical="center" wrapText="1"/>
    </xf>
    <xf numFmtId="9" fontId="1" fillId="0" borderId="7" xfId="0" applyNumberFormat="1" applyFont="1" applyBorder="1" applyAlignment="1">
      <alignment horizontal="center" vertical="center"/>
    </xf>
    <xf numFmtId="0" fontId="1" fillId="0" borderId="54" xfId="0" applyFont="1" applyBorder="1" applyAlignment="1">
      <alignment horizontal="center" vertical="center"/>
    </xf>
    <xf numFmtId="9" fontId="37" fillId="0" borderId="4" xfId="0" applyNumberFormat="1" applyFont="1" applyBorder="1" applyAlignment="1">
      <alignment horizontal="center" vertical="center" wrapText="1"/>
    </xf>
    <xf numFmtId="0" fontId="30" fillId="0" borderId="2" xfId="0" applyFont="1" applyBorder="1" applyAlignment="1">
      <alignment horizontal="left" vertical="center"/>
    </xf>
    <xf numFmtId="0" fontId="30" fillId="0" borderId="18" xfId="0" applyFont="1" applyBorder="1" applyAlignment="1">
      <alignment vertical="top" wrapText="1"/>
    </xf>
    <xf numFmtId="3" fontId="30" fillId="14" borderId="2" xfId="0" applyNumberFormat="1" applyFont="1" applyFill="1" applyBorder="1" applyAlignment="1">
      <alignment horizontal="center" vertical="center" wrapText="1"/>
    </xf>
    <xf numFmtId="0" fontId="30" fillId="14" borderId="2" xfId="0" applyFont="1" applyFill="1" applyBorder="1" applyAlignment="1">
      <alignment horizontal="left"/>
    </xf>
    <xf numFmtId="0" fontId="22" fillId="14" borderId="2" xfId="0" applyFont="1" applyFill="1" applyBorder="1" applyAlignment="1">
      <alignment horizontal="left"/>
    </xf>
    <xf numFmtId="0" fontId="22" fillId="14" borderId="18" xfId="0" applyFont="1" applyFill="1" applyBorder="1" applyAlignment="1">
      <alignment horizontal="left"/>
    </xf>
    <xf numFmtId="0" fontId="24" fillId="0" borderId="5" xfId="0" applyFont="1" applyBorder="1" applyAlignment="1">
      <alignment horizontal="left" vertical="top" wrapText="1"/>
    </xf>
    <xf numFmtId="0" fontId="24" fillId="0" borderId="1" xfId="0" applyFont="1" applyBorder="1" applyAlignment="1">
      <alignment horizontal="left" vertical="top"/>
    </xf>
    <xf numFmtId="0" fontId="24" fillId="0" borderId="3" xfId="0" applyFont="1" applyBorder="1" applyAlignment="1">
      <alignment horizontal="left" vertical="top"/>
    </xf>
    <xf numFmtId="0" fontId="30" fillId="0" borderId="0" xfId="0" applyFont="1" applyAlignment="1">
      <alignment horizontal="center"/>
    </xf>
    <xf numFmtId="0" fontId="72" fillId="0" borderId="29" xfId="0" applyFont="1" applyBorder="1" applyAlignment="1">
      <alignment horizontal="left" vertical="center" wrapText="1"/>
    </xf>
    <xf numFmtId="0" fontId="20" fillId="0" borderId="29" xfId="0" applyFont="1" applyBorder="1" applyAlignment="1">
      <alignment horizontal="left" vertical="center"/>
    </xf>
    <xf numFmtId="6" fontId="33" fillId="2" borderId="2" xfId="0" applyNumberFormat="1" applyFont="1" applyFill="1" applyBorder="1" applyAlignment="1">
      <alignment horizontal="left" vertical="center" wrapText="1"/>
    </xf>
    <xf numFmtId="6" fontId="33" fillId="0" borderId="2" xfId="0" applyNumberFormat="1" applyFont="1" applyBorder="1" applyAlignment="1">
      <alignment horizontal="left" vertical="center" wrapText="1"/>
    </xf>
    <xf numFmtId="0" fontId="22" fillId="14" borderId="1" xfId="0" applyFont="1" applyFill="1" applyBorder="1" applyAlignment="1">
      <alignment horizontal="left"/>
    </xf>
    <xf numFmtId="0" fontId="22" fillId="14" borderId="3" xfId="0" applyFont="1" applyFill="1" applyBorder="1" applyAlignment="1">
      <alignment horizontal="left"/>
    </xf>
    <xf numFmtId="0" fontId="1" fillId="0" borderId="2" xfId="0" applyFont="1" applyBorder="1" applyAlignment="1">
      <alignment vertical="top" wrapText="1"/>
    </xf>
    <xf numFmtId="0" fontId="22" fillId="0" borderId="2" xfId="0" applyFont="1" applyBorder="1" applyAlignment="1">
      <alignment horizontal="left" vertical="top" wrapText="1"/>
    </xf>
    <xf numFmtId="6" fontId="33" fillId="2" borderId="5" xfId="0" applyNumberFormat="1" applyFont="1" applyFill="1" applyBorder="1" applyAlignment="1">
      <alignment horizontal="left" vertical="center" wrapText="1"/>
    </xf>
    <xf numFmtId="6" fontId="33" fillId="2" borderId="1" xfId="0" applyNumberFormat="1" applyFont="1" applyFill="1" applyBorder="1" applyAlignment="1">
      <alignment horizontal="left" vertical="center" wrapText="1"/>
    </xf>
    <xf numFmtId="6" fontId="33" fillId="2" borderId="3" xfId="0" applyNumberFormat="1" applyFont="1" applyFill="1" applyBorder="1" applyAlignment="1">
      <alignment horizontal="left" vertical="center"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3" fontId="8" fillId="0" borderId="1" xfId="0" applyNumberFormat="1" applyFont="1" applyBorder="1" applyAlignment="1">
      <alignment horizontal="left" vertical="top" wrapText="1"/>
    </xf>
    <xf numFmtId="3" fontId="8" fillId="0" borderId="3" xfId="0" applyNumberFormat="1" applyFont="1" applyBorder="1" applyAlignment="1">
      <alignment horizontal="left" vertical="top" wrapText="1"/>
    </xf>
    <xf numFmtId="0" fontId="1" fillId="0" borderId="1" xfId="0" applyFont="1" applyBorder="1" applyAlignment="1">
      <alignment vertical="top" wrapText="1"/>
    </xf>
    <xf numFmtId="0" fontId="22" fillId="0" borderId="1" xfId="0" applyFont="1" applyBorder="1" applyAlignment="1">
      <alignment horizontal="left" vertical="top" wrapText="1"/>
    </xf>
    <xf numFmtId="0" fontId="22" fillId="0" borderId="3" xfId="0" applyFont="1" applyBorder="1" applyAlignment="1">
      <alignment horizontal="left" vertical="top" wrapText="1"/>
    </xf>
    <xf numFmtId="0" fontId="24" fillId="0" borderId="1" xfId="0" applyFont="1" applyBorder="1" applyAlignment="1">
      <alignment horizontal="left" vertical="top" wrapText="1"/>
    </xf>
    <xf numFmtId="0" fontId="24" fillId="0" borderId="3" xfId="0" applyFont="1" applyBorder="1" applyAlignment="1">
      <alignment horizontal="left" vertical="top" wrapText="1"/>
    </xf>
    <xf numFmtId="0" fontId="21" fillId="3" borderId="5"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33" fillId="0" borderId="2" xfId="0" applyFont="1" applyBorder="1" applyAlignment="1">
      <alignment horizontal="left" wrapText="1"/>
    </xf>
    <xf numFmtId="0" fontId="33" fillId="0" borderId="4" xfId="0" applyFont="1" applyBorder="1" applyAlignment="1">
      <alignment horizontal="left" wrapText="1"/>
    </xf>
    <xf numFmtId="0" fontId="21" fillId="3" borderId="2" xfId="0" applyFont="1" applyFill="1" applyBorder="1" applyAlignment="1">
      <alignment horizontal="left" vertical="center" wrapText="1"/>
    </xf>
    <xf numFmtId="0" fontId="8" fillId="0" borderId="5" xfId="0" quotePrefix="1" applyFont="1" applyBorder="1" applyAlignment="1">
      <alignment horizontal="left" vertical="top" wrapText="1"/>
    </xf>
    <xf numFmtId="0" fontId="8" fillId="0" borderId="1" xfId="0" quotePrefix="1" applyFont="1" applyBorder="1" applyAlignment="1">
      <alignment horizontal="left" vertical="top" wrapText="1"/>
    </xf>
    <xf numFmtId="0" fontId="8" fillId="0" borderId="3" xfId="0" quotePrefix="1"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top" wrapText="1"/>
    </xf>
    <xf numFmtId="0" fontId="24" fillId="0" borderId="49" xfId="0" applyFont="1" applyBorder="1" applyAlignment="1">
      <alignment horizontal="left" vertical="top" wrapText="1"/>
    </xf>
    <xf numFmtId="0" fontId="1" fillId="0" borderId="9" xfId="0" quotePrefix="1" applyFont="1" applyBorder="1" applyAlignment="1">
      <alignment horizontal="left" vertical="top" wrapText="1"/>
    </xf>
    <xf numFmtId="0" fontId="1" fillId="0" borderId="29" xfId="0" quotePrefix="1" applyFont="1" applyBorder="1" applyAlignment="1">
      <alignment horizontal="left" vertical="top" wrapText="1"/>
    </xf>
    <xf numFmtId="0" fontId="1" fillId="0" borderId="10" xfId="0" quotePrefix="1" applyFont="1" applyBorder="1" applyAlignment="1">
      <alignment horizontal="left" vertical="top" wrapText="1"/>
    </xf>
    <xf numFmtId="0" fontId="1" fillId="0" borderId="5" xfId="0" applyFont="1" applyBorder="1" applyAlignment="1">
      <alignment horizontal="left" vertical="top" wrapText="1"/>
    </xf>
    <xf numFmtId="0" fontId="20" fillId="0" borderId="0" xfId="0" applyFont="1" applyAlignment="1">
      <alignment horizontal="left" vertical="center"/>
    </xf>
    <xf numFmtId="0" fontId="40" fillId="11" borderId="2" xfId="0" applyFont="1" applyFill="1" applyBorder="1" applyAlignment="1">
      <alignment horizontal="left"/>
    </xf>
    <xf numFmtId="0" fontId="1" fillId="0" borderId="0" xfId="0" applyFont="1" applyAlignment="1">
      <alignment horizontal="center"/>
    </xf>
    <xf numFmtId="0" fontId="1" fillId="0" borderId="29" xfId="0" applyFont="1" applyBorder="1" applyAlignment="1">
      <alignment horizontal="center"/>
    </xf>
    <xf numFmtId="0" fontId="24" fillId="0" borderId="9" xfId="0" applyFont="1" applyBorder="1" applyAlignment="1">
      <alignment horizontal="left" vertical="top" wrapText="1"/>
    </xf>
    <xf numFmtId="0" fontId="24" fillId="0" borderId="29" xfId="0" applyFont="1" applyBorder="1" applyAlignment="1">
      <alignment horizontal="left" vertical="top" wrapText="1"/>
    </xf>
    <xf numFmtId="0" fontId="24" fillId="0" borderId="10" xfId="0" applyFont="1" applyBorder="1" applyAlignment="1">
      <alignment horizontal="left" vertical="top" wrapText="1"/>
    </xf>
    <xf numFmtId="0" fontId="24" fillId="0" borderId="7" xfId="0" applyFont="1" applyBorder="1" applyAlignment="1">
      <alignment vertical="top" wrapText="1"/>
    </xf>
    <xf numFmtId="0" fontId="24" fillId="0" borderId="39" xfId="0" applyFont="1" applyBorder="1" applyAlignment="1">
      <alignment vertical="top" wrapText="1"/>
    </xf>
    <xf numFmtId="0" fontId="24" fillId="0" borderId="8" xfId="0" applyFont="1" applyBorder="1" applyAlignment="1">
      <alignment vertical="top" wrapText="1"/>
    </xf>
    <xf numFmtId="0" fontId="1" fillId="0" borderId="29" xfId="0" applyFont="1" applyBorder="1" applyAlignment="1">
      <alignment horizontal="left" vertical="top" wrapText="1"/>
    </xf>
    <xf numFmtId="0" fontId="20" fillId="0" borderId="29" xfId="0" applyFont="1" applyBorder="1" applyAlignment="1">
      <alignment horizontal="left" vertical="top" wrapText="1"/>
    </xf>
    <xf numFmtId="0" fontId="1" fillId="0" borderId="1" xfId="0" applyFont="1" applyBorder="1" applyAlignment="1">
      <alignment horizontal="left" vertical="top"/>
    </xf>
    <xf numFmtId="0" fontId="1" fillId="0" borderId="3" xfId="0" applyFont="1" applyBorder="1" applyAlignment="1">
      <alignment horizontal="left" vertical="top"/>
    </xf>
    <xf numFmtId="0" fontId="8" fillId="0" borderId="5" xfId="0" applyFont="1" applyBorder="1" applyAlignment="1">
      <alignment horizontal="left" vertical="top" wrapText="1"/>
    </xf>
    <xf numFmtId="0" fontId="37" fillId="0" borderId="1" xfId="0" applyFont="1" applyBorder="1" applyAlignment="1">
      <alignment horizontal="left" vertical="top" wrapText="1"/>
    </xf>
    <xf numFmtId="0" fontId="37" fillId="0" borderId="3" xfId="0" applyFont="1" applyBorder="1" applyAlignment="1">
      <alignment horizontal="left" vertical="top" wrapText="1"/>
    </xf>
    <xf numFmtId="0" fontId="37" fillId="0" borderId="1" xfId="0" applyFont="1" applyBorder="1" applyAlignment="1">
      <alignment horizontal="left" vertical="top"/>
    </xf>
    <xf numFmtId="0" fontId="37" fillId="0" borderId="3" xfId="0" applyFont="1" applyBorder="1" applyAlignment="1">
      <alignment horizontal="left" vertical="top"/>
    </xf>
    <xf numFmtId="0" fontId="30" fillId="0" borderId="1" xfId="0" applyFont="1" applyBorder="1" applyAlignment="1">
      <alignment horizontal="left" vertical="top"/>
    </xf>
    <xf numFmtId="0" fontId="30" fillId="0" borderId="3" xfId="0" applyFont="1" applyBorder="1" applyAlignment="1">
      <alignment horizontal="left" vertical="top"/>
    </xf>
    <xf numFmtId="0" fontId="1" fillId="0" borderId="9" xfId="0" applyFont="1" applyBorder="1" applyAlignment="1">
      <alignment horizontal="left" vertical="top" wrapText="1"/>
    </xf>
    <xf numFmtId="0" fontId="22" fillId="0" borderId="29" xfId="0" applyFont="1" applyBorder="1" applyAlignment="1">
      <alignment horizontal="left" vertical="top" wrapText="1"/>
    </xf>
    <xf numFmtId="0" fontId="22" fillId="0" borderId="10" xfId="0" applyFont="1" applyBorder="1" applyAlignment="1">
      <alignment horizontal="left" vertical="top" wrapText="1"/>
    </xf>
    <xf numFmtId="0" fontId="1" fillId="0" borderId="9" xfId="0" applyFont="1" applyBorder="1" applyAlignment="1">
      <alignment horizontal="center" vertical="center"/>
    </xf>
    <xf numFmtId="0" fontId="1" fillId="0" borderId="29" xfId="0" applyFont="1" applyBorder="1" applyAlignment="1">
      <alignment horizontal="center" vertical="center"/>
    </xf>
    <xf numFmtId="0" fontId="1" fillId="0" borderId="9" xfId="0" applyFont="1" applyBorder="1" applyAlignment="1">
      <alignment vertical="center" wrapText="1"/>
    </xf>
    <xf numFmtId="0" fontId="1" fillId="0" borderId="29" xfId="0" applyFont="1" applyBorder="1" applyAlignment="1">
      <alignment vertical="center" wrapText="1"/>
    </xf>
    <xf numFmtId="0" fontId="1" fillId="0" borderId="10" xfId="0" applyFont="1" applyBorder="1" applyAlignment="1">
      <alignment vertical="center" wrapText="1"/>
    </xf>
    <xf numFmtId="0" fontId="39" fillId="14" borderId="5" xfId="0" applyFont="1" applyFill="1" applyBorder="1" applyAlignment="1">
      <alignment horizontal="left" vertical="center"/>
    </xf>
    <xf numFmtId="0" fontId="39" fillId="14" borderId="1" xfId="0" applyFont="1" applyFill="1" applyBorder="1" applyAlignment="1">
      <alignment horizontal="left" vertical="center"/>
    </xf>
    <xf numFmtId="0" fontId="39" fillId="14" borderId="3" xfId="0" applyFont="1" applyFill="1" applyBorder="1" applyAlignment="1">
      <alignment horizontal="left" vertical="center"/>
    </xf>
    <xf numFmtId="0" fontId="21" fillId="3" borderId="9"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39"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4"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24" fillId="0" borderId="0" xfId="0" applyFont="1" applyAlignment="1">
      <alignment vertical="top" wrapText="1"/>
    </xf>
    <xf numFmtId="0" fontId="22" fillId="0" borderId="39"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center" vertical="center"/>
    </xf>
    <xf numFmtId="0" fontId="24" fillId="0" borderId="5"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 fillId="0" borderId="2" xfId="0" applyFont="1" applyBorder="1" applyAlignment="1">
      <alignment horizontal="left" vertical="top" wrapText="1"/>
    </xf>
    <xf numFmtId="0" fontId="39" fillId="14" borderId="2" xfId="0" applyFont="1" applyFill="1" applyBorder="1" applyAlignment="1">
      <alignment horizontal="left" vertical="center"/>
    </xf>
    <xf numFmtId="0" fontId="52" fillId="14" borderId="18" xfId="0" applyFont="1" applyFill="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39" fillId="14" borderId="18" xfId="0" applyFont="1" applyFill="1" applyBorder="1" applyAlignment="1">
      <alignment horizontal="left" vertical="center"/>
    </xf>
    <xf numFmtId="0" fontId="39" fillId="14" borderId="6" xfId="0" applyFont="1" applyFill="1" applyBorder="1" applyAlignment="1">
      <alignment horizontal="left" vertical="center"/>
    </xf>
    <xf numFmtId="6" fontId="33" fillId="2" borderId="39" xfId="0" applyNumberFormat="1" applyFont="1" applyFill="1" applyBorder="1" applyAlignment="1">
      <alignment horizontal="left" vertical="center" wrapText="1"/>
    </xf>
    <xf numFmtId="6" fontId="33" fillId="2" borderId="8" xfId="0" applyNumberFormat="1" applyFont="1" applyFill="1" applyBorder="1" applyAlignment="1">
      <alignment horizontal="left" vertical="center" wrapText="1"/>
    </xf>
    <xf numFmtId="0" fontId="72" fillId="0" borderId="0" xfId="0" applyFont="1" applyAlignment="1">
      <alignment horizontal="left" vertical="center" wrapText="1"/>
    </xf>
    <xf numFmtId="0" fontId="22" fillId="14" borderId="1" xfId="0" applyFont="1" applyFill="1" applyBorder="1" applyAlignment="1">
      <alignment horizontal="left" vertical="center"/>
    </xf>
    <xf numFmtId="0" fontId="22" fillId="14" borderId="3" xfId="0" applyFont="1" applyFill="1" applyBorder="1" applyAlignment="1">
      <alignment horizontal="left" vertical="center"/>
    </xf>
    <xf numFmtId="0" fontId="39" fillId="14" borderId="4" xfId="0" applyFont="1" applyFill="1" applyBorder="1" applyAlignment="1">
      <alignment horizontal="left" vertical="center"/>
    </xf>
    <xf numFmtId="0" fontId="24" fillId="0" borderId="0" xfId="0" applyFont="1" applyAlignment="1">
      <alignment horizontal="left" vertical="top" wrapText="1"/>
    </xf>
    <xf numFmtId="0" fontId="1" fillId="0" borderId="0" xfId="0" applyFont="1" applyAlignment="1">
      <alignment horizontal="left" vertical="top" wrapText="1"/>
    </xf>
    <xf numFmtId="0" fontId="52" fillId="14" borderId="2" xfId="0" applyFont="1" applyFill="1" applyBorder="1" applyAlignment="1">
      <alignment horizontal="left" vertical="center"/>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24" fillId="0" borderId="1" xfId="0" applyFont="1" applyBorder="1" applyAlignment="1">
      <alignment vertical="top" wrapText="1"/>
    </xf>
    <xf numFmtId="0" fontId="8" fillId="0" borderId="1" xfId="0" applyFont="1" applyBorder="1" applyAlignment="1">
      <alignment vertical="top"/>
    </xf>
    <xf numFmtId="0" fontId="8" fillId="0" borderId="3" xfId="0" applyFont="1" applyBorder="1" applyAlignment="1">
      <alignment vertical="top"/>
    </xf>
    <xf numFmtId="0" fontId="1" fillId="0" borderId="0" xfId="0" applyFont="1" applyAlignment="1">
      <alignment horizontal="center" vertical="center" wrapText="1"/>
    </xf>
    <xf numFmtId="6" fontId="33" fillId="0" borderId="1" xfId="0" applyNumberFormat="1" applyFont="1" applyBorder="1" applyAlignment="1">
      <alignment horizontal="left" vertical="center" wrapText="1"/>
    </xf>
    <xf numFmtId="6" fontId="33" fillId="0" borderId="3" xfId="0" applyNumberFormat="1" applyFont="1" applyBorder="1" applyAlignment="1">
      <alignment horizontal="left" vertical="center" wrapText="1"/>
    </xf>
    <xf numFmtId="0" fontId="22" fillId="4" borderId="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72" fillId="0" borderId="0" xfId="0" applyFont="1" applyAlignment="1">
      <alignment horizontal="left" vertical="center"/>
    </xf>
    <xf numFmtId="0" fontId="20" fillId="0" borderId="0" xfId="0" applyFont="1" applyAlignment="1">
      <alignment horizontal="center" vertical="center"/>
    </xf>
    <xf numFmtId="0" fontId="20" fillId="0" borderId="29" xfId="0" applyFont="1" applyBorder="1" applyAlignment="1">
      <alignment horizontal="center" vertical="center"/>
    </xf>
    <xf numFmtId="0" fontId="33" fillId="2" borderId="5"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22" fillId="4" borderId="19" xfId="0" applyFont="1" applyFill="1" applyBorder="1" applyAlignment="1">
      <alignment horizontal="center" vertical="center" wrapText="1"/>
    </xf>
    <xf numFmtId="0" fontId="1" fillId="0" borderId="29" xfId="0" applyFont="1" applyBorder="1" applyAlignment="1">
      <alignment horizontal="left" vertical="center" wrapText="1"/>
    </xf>
    <xf numFmtId="0" fontId="33" fillId="2" borderId="9" xfId="0" applyFont="1" applyFill="1" applyBorder="1" applyAlignment="1">
      <alignment horizontal="left" vertical="center" wrapText="1"/>
    </xf>
    <xf numFmtId="0" fontId="33" fillId="2" borderId="2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24" fillId="0" borderId="7" xfId="0" applyFont="1" applyBorder="1" applyAlignment="1">
      <alignment horizontal="left" vertical="top" wrapText="1"/>
    </xf>
    <xf numFmtId="0" fontId="24" fillId="0" borderId="39" xfId="0" applyFont="1" applyBorder="1" applyAlignment="1">
      <alignment horizontal="left" vertical="top" wrapText="1"/>
    </xf>
    <xf numFmtId="0" fontId="24" fillId="0" borderId="8" xfId="0" applyFont="1" applyBorder="1" applyAlignment="1">
      <alignment horizontal="left" vertical="top" wrapText="1"/>
    </xf>
    <xf numFmtId="0" fontId="24" fillId="0" borderId="12" xfId="0" applyFont="1" applyBorder="1" applyAlignment="1">
      <alignment vertical="top" wrapText="1"/>
    </xf>
    <xf numFmtId="0" fontId="24" fillId="0" borderId="11" xfId="0" applyFont="1" applyBorder="1" applyAlignment="1">
      <alignment vertical="top" wrapText="1"/>
    </xf>
    <xf numFmtId="0" fontId="24" fillId="0" borderId="9" xfId="0" quotePrefix="1" applyFont="1" applyBorder="1" applyAlignment="1">
      <alignment horizontal="left" vertical="top" wrapText="1"/>
    </xf>
    <xf numFmtId="0" fontId="24" fillId="0" borderId="29" xfId="0" quotePrefix="1" applyFont="1" applyBorder="1" applyAlignment="1">
      <alignment horizontal="left" vertical="top" wrapText="1"/>
    </xf>
    <xf numFmtId="0" fontId="24" fillId="0" borderId="10" xfId="0" quotePrefix="1" applyFont="1" applyBorder="1" applyAlignment="1">
      <alignment horizontal="left" vertical="top" wrapText="1"/>
    </xf>
    <xf numFmtId="0" fontId="1" fillId="0" borderId="0" xfId="0" applyFont="1" applyAlignment="1">
      <alignment horizontal="left" vertical="center" wrapText="1"/>
    </xf>
    <xf numFmtId="0" fontId="24" fillId="0" borderId="12" xfId="0" applyFont="1" applyBorder="1" applyAlignment="1">
      <alignment horizontal="left" vertical="top" wrapText="1"/>
    </xf>
    <xf numFmtId="0" fontId="24" fillId="0" borderId="11" xfId="0" applyFont="1" applyBorder="1" applyAlignment="1">
      <alignment horizontal="left" vertical="top" wrapText="1"/>
    </xf>
    <xf numFmtId="0" fontId="33" fillId="0" borderId="5" xfId="0" applyFont="1" applyBorder="1" applyAlignment="1">
      <alignment horizontal="left" vertical="center" wrapText="1"/>
    </xf>
    <xf numFmtId="0" fontId="33" fillId="0" borderId="1" xfId="0" applyFont="1" applyBorder="1" applyAlignment="1">
      <alignment horizontal="left" vertical="center" wrapText="1"/>
    </xf>
    <xf numFmtId="0" fontId="33" fillId="0" borderId="19" xfId="0" applyFont="1" applyBorder="1" applyAlignment="1">
      <alignment horizontal="left" vertical="center" wrapText="1"/>
    </xf>
    <xf numFmtId="0" fontId="21" fillId="3" borderId="19" xfId="0" applyFont="1" applyFill="1" applyBorder="1" applyAlignment="1">
      <alignment horizontal="left" vertical="center" wrapText="1"/>
    </xf>
    <xf numFmtId="0" fontId="24" fillId="0" borderId="7" xfId="0" quotePrefix="1" applyFont="1" applyBorder="1" applyAlignment="1">
      <alignment horizontal="left" vertical="top" wrapText="1"/>
    </xf>
    <xf numFmtId="0" fontId="24" fillId="0" borderId="39" xfId="0" quotePrefix="1" applyFont="1" applyBorder="1" applyAlignment="1">
      <alignment horizontal="left" vertical="top" wrapText="1"/>
    </xf>
    <xf numFmtId="0" fontId="24" fillId="0" borderId="8" xfId="0" quotePrefix="1" applyFont="1" applyBorder="1" applyAlignment="1">
      <alignment horizontal="left" vertical="top" wrapText="1"/>
    </xf>
    <xf numFmtId="0" fontId="24" fillId="0" borderId="12" xfId="0" quotePrefix="1" applyFont="1" applyBorder="1" applyAlignment="1">
      <alignment horizontal="left" vertical="top" wrapText="1"/>
    </xf>
    <xf numFmtId="0" fontId="24" fillId="0" borderId="0" xfId="0" quotePrefix="1" applyFont="1" applyAlignment="1">
      <alignment horizontal="left" vertical="top" wrapText="1"/>
    </xf>
    <xf numFmtId="0" fontId="24" fillId="0" borderId="11" xfId="0" quotePrefix="1" applyFont="1" applyBorder="1" applyAlignment="1">
      <alignment horizontal="left" vertical="top" wrapText="1"/>
    </xf>
    <xf numFmtId="0" fontId="24" fillId="0" borderId="7" xfId="0" applyFont="1" applyBorder="1" applyAlignment="1">
      <alignment horizontal="left" vertical="top"/>
    </xf>
    <xf numFmtId="0" fontId="24" fillId="0" borderId="39" xfId="0" applyFont="1" applyBorder="1" applyAlignment="1">
      <alignment horizontal="left" vertical="top"/>
    </xf>
    <xf numFmtId="0" fontId="24" fillId="0" borderId="8" xfId="0" applyFont="1" applyBorder="1" applyAlignment="1">
      <alignment horizontal="left" vertical="top"/>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9" xfId="0" applyFont="1" applyBorder="1" applyAlignment="1">
      <alignment horizontal="left" vertical="top" wrapText="1"/>
    </xf>
    <xf numFmtId="0" fontId="1" fillId="0" borderId="8" xfId="0" applyFont="1" applyBorder="1" applyAlignment="1">
      <alignment horizontal="left" vertical="top" wrapText="1"/>
    </xf>
    <xf numFmtId="0" fontId="37" fillId="14" borderId="2" xfId="0" applyFont="1" applyFill="1" applyBorder="1" applyAlignment="1">
      <alignment horizontal="left"/>
    </xf>
    <xf numFmtId="0" fontId="30" fillId="0" borderId="2" xfId="0" applyFont="1" applyBorder="1" applyAlignment="1">
      <alignment horizontal="left"/>
    </xf>
    <xf numFmtId="0" fontId="37" fillId="0" borderId="2" xfId="0" applyFont="1" applyBorder="1" applyAlignment="1">
      <alignment horizontal="left"/>
    </xf>
    <xf numFmtId="0" fontId="1" fillId="0" borderId="2" xfId="0" applyFont="1" applyBorder="1" applyAlignment="1">
      <alignment horizontal="left"/>
    </xf>
    <xf numFmtId="0" fontId="30" fillId="4" borderId="5"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cellXfs>
  <cellStyles count="35">
    <cellStyle name="Bad 2" xfId="4" xr:uid="{A65D33F7-2215-4899-8E87-03724BB2389A}"/>
    <cellStyle name="Comma" xfId="1" builtinId="3"/>
    <cellStyle name="Comma 2" xfId="20" xr:uid="{DB42AFBB-6257-417E-B4BD-6C07AEB27513}"/>
    <cellStyle name="Comma 2 2" xfId="31" xr:uid="{A4FC93CA-8021-4291-8F05-3604E0CEC8B4}"/>
    <cellStyle name="Comma 3" xfId="6" xr:uid="{6609AEF2-D6F6-4161-B10F-9BDAFD7A1C9D}"/>
    <cellStyle name="Comma 3 2" xfId="32" xr:uid="{200DB0CD-E285-4FDB-9BFC-7B0BBABE9802}"/>
    <cellStyle name="Comma 4" xfId="7" xr:uid="{B1155769-4AE0-428E-BF81-EE36BA7184D8}"/>
    <cellStyle name="Comma 5" xfId="25" xr:uid="{C601F6AE-CCCF-4B27-AECC-9575AA91C135}"/>
    <cellStyle name="Comma 6" xfId="5" xr:uid="{A7A565FE-7227-45DF-B8B6-8DBC0C56AD5C}"/>
    <cellStyle name="Comma 7" xfId="30" xr:uid="{C5FF86AD-EA34-4696-8A62-E1503B34474A}"/>
    <cellStyle name="Currency 2" xfId="9" xr:uid="{228FC61E-7A78-4FD2-927A-A1A1202BB7EB}"/>
    <cellStyle name="Currency 3" xfId="10" xr:uid="{C2AEED49-92C2-4B53-8BC3-2B80E7145F86}"/>
    <cellStyle name="Currency 4" xfId="11" xr:uid="{B8D4F1F0-8135-4E65-9A1E-F7ACBB60F2C7}"/>
    <cellStyle name="Currency 5" xfId="8" xr:uid="{E163E088-B312-4E84-B9AC-E5E292529672}"/>
    <cellStyle name="Good 2" xfId="13" xr:uid="{30EEB22B-2CDE-40B5-944B-D44705F86878}"/>
    <cellStyle name="Good 3" xfId="12" xr:uid="{7621CFD2-395F-483D-A441-93947F14E870}"/>
    <cellStyle name="Hyperlink 2" xfId="22" xr:uid="{C3A2166A-4E74-4187-AB5B-FD5EF0019FF9}"/>
    <cellStyle name="Neutral 2" xfId="23" xr:uid="{E2390828-F44A-4C51-9DD5-12556A22E925}"/>
    <cellStyle name="Normal" xfId="0" builtinId="0"/>
    <cellStyle name="Normal 128" xfId="27" xr:uid="{9F7A7B69-2E69-4F0A-BF81-B6C93154E571}"/>
    <cellStyle name="Normal 2" xfId="17" xr:uid="{74B955E7-B5F0-4F24-AFEE-143C0B351DD8}"/>
    <cellStyle name="Normal 2 2" xfId="33" xr:uid="{DB530F7C-49FA-44EC-BFAC-D5ADFAEBDB5F}"/>
    <cellStyle name="Normal 2 4" xfId="28" xr:uid="{2D0BF9A7-B5A4-4AA2-877E-A7D0550DBD5A}"/>
    <cellStyle name="Normal 3" xfId="18" xr:uid="{26AA44A4-920E-46A2-8141-6C4D26133930}"/>
    <cellStyle name="Normal 4" xfId="19" xr:uid="{179AEA27-F528-4213-BEE9-D0F27CC1499A}"/>
    <cellStyle name="Normal 5" xfId="24" xr:uid="{9D4CD664-42B8-45C1-9772-5955A332BCBD}"/>
    <cellStyle name="Normal 6" xfId="26" xr:uid="{05E6E3B8-3AE1-477A-B8A7-BB11DE7959B8}"/>
    <cellStyle name="Normal 7" xfId="3" xr:uid="{0FDA2D41-309A-4534-98B6-62A5FAB77750}"/>
    <cellStyle name="Normal 8" xfId="29" xr:uid="{9EB5D3BA-2E75-4C64-B290-A1E84F74D421}"/>
    <cellStyle name="Percent" xfId="2" builtinId="5"/>
    <cellStyle name="Percent 2" xfId="15" xr:uid="{E84C4077-AE41-400E-B303-FC06D31194E0}"/>
    <cellStyle name="Percent 3" xfId="16" xr:uid="{DCE51EBF-2828-48DC-A611-78EA15DF8EC6}"/>
    <cellStyle name="Percent 4" xfId="21" xr:uid="{C2D179CF-9BDA-461E-BAF7-07279E1D7857}"/>
    <cellStyle name="Percent 5" xfId="14" xr:uid="{5F99D9C7-D005-47E1-AB8D-2758B1BFBD4B}"/>
    <cellStyle name="Percent 6" xfId="34" xr:uid="{D65AA566-D0E5-4178-9C03-22E2D8601D71}"/>
  </cellStyles>
  <dxfs count="0"/>
  <tableStyles count="0" defaultTableStyle="TableStyleMedium2" defaultPivotStyle="PivotStyleLight16"/>
  <colors>
    <mruColors>
      <color rgb="FFFF339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285750</xdr:rowOff>
    </xdr:from>
    <xdr:to>
      <xdr:col>0</xdr:col>
      <xdr:colOff>1650365</xdr:colOff>
      <xdr:row>0</xdr:row>
      <xdr:rowOff>657225</xdr:rowOff>
    </xdr:to>
    <xdr:pic>
      <xdr:nvPicPr>
        <xdr:cNvPr id="4" name="Picture 3" descr="CIBC logo">
          <a:extLst>
            <a:ext uri="{FF2B5EF4-FFF2-40B4-BE49-F238E27FC236}">
              <a16:creationId xmlns:a16="http://schemas.microsoft.com/office/drawing/2014/main" id="{6C91DAA5-80F0-42C6-8C60-7BE938241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85750"/>
          <a:ext cx="144399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1545590</xdr:colOff>
      <xdr:row>0</xdr:row>
      <xdr:rowOff>664845</xdr:rowOff>
    </xdr:to>
    <xdr:pic>
      <xdr:nvPicPr>
        <xdr:cNvPr id="2" name="Picture 1" descr="CIBC logo">
          <a:extLst>
            <a:ext uri="{FF2B5EF4-FFF2-40B4-BE49-F238E27FC236}">
              <a16:creationId xmlns:a16="http://schemas.microsoft.com/office/drawing/2014/main" id="{0B8D401B-0C96-4AE9-9EE1-0F24D4873D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292100</xdr:rowOff>
    </xdr:from>
    <xdr:to>
      <xdr:col>0</xdr:col>
      <xdr:colOff>1570990</xdr:colOff>
      <xdr:row>1</xdr:row>
      <xdr:rowOff>256988</xdr:rowOff>
    </xdr:to>
    <xdr:pic>
      <xdr:nvPicPr>
        <xdr:cNvPr id="4" name="Picture 3" descr="CIBC logo">
          <a:extLst>
            <a:ext uri="{FF2B5EF4-FFF2-40B4-BE49-F238E27FC236}">
              <a16:creationId xmlns:a16="http://schemas.microsoft.com/office/drawing/2014/main" id="{0EC3694C-52B8-4886-9878-2AB038E39B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92100"/>
          <a:ext cx="1440815" cy="374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1545590</xdr:colOff>
      <xdr:row>1</xdr:row>
      <xdr:rowOff>182992</xdr:rowOff>
    </xdr:to>
    <xdr:pic>
      <xdr:nvPicPr>
        <xdr:cNvPr id="3" name="Picture 2" descr="CIBC logo">
          <a:extLst>
            <a:ext uri="{FF2B5EF4-FFF2-40B4-BE49-F238E27FC236}">
              <a16:creationId xmlns:a16="http://schemas.microsoft.com/office/drawing/2014/main" id="{F79E291F-6A26-4C95-AFDB-7F158989DB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68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1507490</xdr:colOff>
      <xdr:row>1</xdr:row>
      <xdr:rowOff>131626</xdr:rowOff>
    </xdr:to>
    <xdr:pic>
      <xdr:nvPicPr>
        <xdr:cNvPr id="3" name="Picture 2" descr="CIBC logo">
          <a:extLst>
            <a:ext uri="{FF2B5EF4-FFF2-40B4-BE49-F238E27FC236}">
              <a16:creationId xmlns:a16="http://schemas.microsoft.com/office/drawing/2014/main" id="{1EA91C78-A105-4433-AFE4-1FF480C41C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40815" cy="3771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1506539</xdr:colOff>
      <xdr:row>1</xdr:row>
      <xdr:rowOff>93308</xdr:rowOff>
    </xdr:to>
    <xdr:pic>
      <xdr:nvPicPr>
        <xdr:cNvPr id="2" name="Picture 1" descr="CIBC logo">
          <a:extLst>
            <a:ext uri="{FF2B5EF4-FFF2-40B4-BE49-F238E27FC236}">
              <a16:creationId xmlns:a16="http://schemas.microsoft.com/office/drawing/2014/main" id="{7E4B47CD-E6CF-4092-B1AF-1DB0A009E1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37640" cy="3771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295275</xdr:rowOff>
    </xdr:from>
    <xdr:to>
      <xdr:col>0</xdr:col>
      <xdr:colOff>1564642</xdr:colOff>
      <xdr:row>1</xdr:row>
      <xdr:rowOff>219075</xdr:rowOff>
    </xdr:to>
    <xdr:pic>
      <xdr:nvPicPr>
        <xdr:cNvPr id="2" name="Picture 1" descr="CIBC logo">
          <a:extLst>
            <a:ext uri="{FF2B5EF4-FFF2-40B4-BE49-F238E27FC236}">
              <a16:creationId xmlns:a16="http://schemas.microsoft.com/office/drawing/2014/main" id="{1251EF66-EA9C-4565-B914-3B6FC15BC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95275"/>
          <a:ext cx="1431292" cy="3683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273050</xdr:colOff>
      <xdr:row>0</xdr:row>
      <xdr:rowOff>133350</xdr:rowOff>
    </xdr:from>
    <xdr:to>
      <xdr:col>0</xdr:col>
      <xdr:colOff>1704342</xdr:colOff>
      <xdr:row>0</xdr:row>
      <xdr:rowOff>501650</xdr:rowOff>
    </xdr:to>
    <xdr:pic>
      <xdr:nvPicPr>
        <xdr:cNvPr id="2" name="Picture 1" descr="CIBC logo">
          <a:extLst>
            <a:ext uri="{FF2B5EF4-FFF2-40B4-BE49-F238E27FC236}">
              <a16:creationId xmlns:a16="http://schemas.microsoft.com/office/drawing/2014/main" id="{04887E2C-3BFC-4DAC-9B38-B1DBA85DB8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 y="133350"/>
          <a:ext cx="1431292" cy="368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GRP-EnergySustainability/Shared%20Documents/GHG%20Annual%20Environmental%20Reports/CIBC_Annual_Environmental_Report_2022%20FINAL%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ummary"/>
      <sheetName val="Summary-TOTAL"/>
      <sheetName val="Summary-Canada"/>
      <sheetName val="Summary-US"/>
      <sheetName val="2022EnergyDetail"/>
      <sheetName val="2022USEnergyDetail"/>
      <sheetName val="2022Water"/>
      <sheetName val="RS Building List"/>
      <sheetName val="2022 BEPI Values"/>
      <sheetName val="2022 US BEPI Values"/>
      <sheetName val="Rates By Province"/>
      <sheetName val="Leased"/>
      <sheetName val="Sublease"/>
      <sheetName val="Graphs"/>
      <sheetName val="BI Factors"/>
      <sheetName val="Conversion_Factors"/>
      <sheetName val="Conversion_Factors_US"/>
      <sheetName val="Emission Factors Hub"/>
      <sheetName val="MixedUse"/>
      <sheetName val="ABM List"/>
      <sheetName val="QualityAssu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tabSelected="1" zoomScale="82" zoomScaleNormal="82" workbookViewId="0">
      <selection activeCell="A9" sqref="A9"/>
    </sheetView>
  </sheetViews>
  <sheetFormatPr defaultRowHeight="13.5"/>
  <cols>
    <col min="1" max="1" width="104.140625" customWidth="1"/>
  </cols>
  <sheetData>
    <row r="1" spans="1:1" ht="81" customHeight="1">
      <c r="A1" s="1"/>
    </row>
    <row r="2" spans="1:1" ht="50.25" customHeight="1">
      <c r="A2" s="441" t="s">
        <v>0</v>
      </c>
    </row>
    <row r="3" spans="1:1">
      <c r="A3" s="66"/>
    </row>
    <row r="4" spans="1:1">
      <c r="A4" s="66"/>
    </row>
    <row r="5" spans="1:1" ht="15.6">
      <c r="A5" s="442" t="s">
        <v>1</v>
      </c>
    </row>
    <row r="6" spans="1:1" ht="14.45">
      <c r="A6" s="164" t="s">
        <v>2</v>
      </c>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4BCC-AD9F-4ABC-A0B6-51F4AF53D597}">
  <sheetPr>
    <pageSetUpPr fitToPage="1"/>
  </sheetPr>
  <dimension ref="A1:K62"/>
  <sheetViews>
    <sheetView showGridLines="0" zoomScaleNormal="100" workbookViewId="0">
      <pane ySplit="2" topLeftCell="A43" activePane="bottomLeft" state="frozen"/>
      <selection pane="bottomLeft" activeCell="A46" sqref="A46"/>
    </sheetView>
  </sheetViews>
  <sheetFormatPr defaultColWidth="9.140625" defaultRowHeight="12.6"/>
  <cols>
    <col min="1" max="1" width="59" style="11" customWidth="1"/>
    <col min="2" max="4" width="18.5703125" style="11" customWidth="1"/>
    <col min="5" max="5" width="17.7109375" style="11" customWidth="1"/>
    <col min="6" max="6" width="17.140625" style="11" customWidth="1"/>
    <col min="7" max="7" width="17.28515625" style="11" customWidth="1"/>
    <col min="8" max="8" width="14.42578125" style="11" customWidth="1"/>
    <col min="9" max="9" width="12" style="11" customWidth="1"/>
    <col min="10" max="10" width="12.140625" style="11" customWidth="1"/>
    <col min="11" max="11" width="82.7109375" style="11" customWidth="1"/>
    <col min="12" max="16384" width="9.140625" style="11"/>
  </cols>
  <sheetData>
    <row r="1" spans="1:10" ht="72" customHeight="1">
      <c r="A1" s="253"/>
      <c r="B1" s="540" t="s">
        <v>3</v>
      </c>
      <c r="C1" s="541"/>
      <c r="D1" s="541"/>
      <c r="E1" s="541"/>
      <c r="F1" s="541"/>
      <c r="G1" s="541"/>
      <c r="H1" s="541"/>
      <c r="I1" s="541"/>
      <c r="J1" s="541"/>
    </row>
    <row r="2" spans="1:10" ht="21" customHeight="1">
      <c r="A2" s="253"/>
      <c r="B2" s="70" t="s">
        <v>4</v>
      </c>
      <c r="C2" s="70">
        <v>2023</v>
      </c>
      <c r="D2" s="70">
        <v>2022</v>
      </c>
      <c r="E2" s="70">
        <v>2021</v>
      </c>
      <c r="F2" s="70">
        <v>2020</v>
      </c>
      <c r="G2" s="70">
        <v>2019</v>
      </c>
      <c r="H2" s="70">
        <v>2018</v>
      </c>
      <c r="I2" s="70">
        <v>2017</v>
      </c>
      <c r="J2" s="70">
        <v>2016</v>
      </c>
    </row>
    <row r="3" spans="1:10" ht="15.6">
      <c r="A3" s="543" t="s">
        <v>5</v>
      </c>
      <c r="B3" s="543"/>
      <c r="C3" s="543"/>
      <c r="D3" s="543"/>
      <c r="E3" s="543"/>
      <c r="F3" s="543"/>
      <c r="G3" s="543"/>
      <c r="H3" s="543"/>
      <c r="I3" s="543"/>
      <c r="J3" s="543"/>
    </row>
    <row r="4" spans="1:10" ht="15">
      <c r="A4" s="533" t="s">
        <v>6</v>
      </c>
      <c r="B4" s="533"/>
      <c r="C4" s="533"/>
      <c r="D4" s="533"/>
      <c r="E4" s="533"/>
      <c r="F4" s="533"/>
      <c r="G4" s="533"/>
      <c r="H4" s="533"/>
      <c r="I4" s="533"/>
      <c r="J4" s="533"/>
    </row>
    <row r="5" spans="1:10" ht="15" customHeight="1">
      <c r="A5" s="259" t="s">
        <v>7</v>
      </c>
      <c r="B5" s="254" t="s">
        <v>8</v>
      </c>
      <c r="C5" s="171">
        <v>43991</v>
      </c>
      <c r="D5" s="124">
        <v>45921</v>
      </c>
      <c r="E5" s="125">
        <v>40852</v>
      </c>
      <c r="F5" s="125">
        <v>39192</v>
      </c>
      <c r="G5" s="255" t="s">
        <v>8</v>
      </c>
      <c r="H5" s="254" t="s">
        <v>8</v>
      </c>
      <c r="I5" s="254" t="s">
        <v>8</v>
      </c>
      <c r="J5" s="254" t="s">
        <v>8</v>
      </c>
    </row>
    <row r="6" spans="1:10" ht="15" customHeight="1">
      <c r="A6" s="259" t="s">
        <v>9</v>
      </c>
      <c r="B6" s="254" t="s">
        <v>8</v>
      </c>
      <c r="C6" s="171">
        <v>3880</v>
      </c>
      <c r="D6" s="124">
        <v>3532</v>
      </c>
      <c r="E6" s="125">
        <v>3123</v>
      </c>
      <c r="F6" s="125">
        <v>2965</v>
      </c>
      <c r="G6" s="255" t="s">
        <v>8</v>
      </c>
      <c r="H6" s="254" t="s">
        <v>8</v>
      </c>
      <c r="I6" s="254" t="s">
        <v>8</v>
      </c>
      <c r="J6" s="254" t="s">
        <v>8</v>
      </c>
    </row>
    <row r="7" spans="1:10" ht="15" customHeight="1">
      <c r="A7" s="122" t="s">
        <v>10</v>
      </c>
      <c r="B7" s="254" t="s">
        <v>8</v>
      </c>
      <c r="C7" s="171">
        <f>SUM(C5:C6)</f>
        <v>47871</v>
      </c>
      <c r="D7" s="124">
        <f>SUM(D5:D6)</f>
        <v>49453</v>
      </c>
      <c r="E7" s="125">
        <f>SUM(E5:E6)</f>
        <v>43975</v>
      </c>
      <c r="F7" s="125">
        <f>SUM(F5:F6)</f>
        <v>42157</v>
      </c>
      <c r="G7" s="255" t="s">
        <v>8</v>
      </c>
      <c r="H7" s="254" t="s">
        <v>8</v>
      </c>
      <c r="I7" s="254" t="s">
        <v>8</v>
      </c>
      <c r="J7" s="254" t="s">
        <v>8</v>
      </c>
    </row>
    <row r="8" spans="1:10" ht="15">
      <c r="A8" s="533" t="s">
        <v>11</v>
      </c>
      <c r="B8" s="533"/>
      <c r="C8" s="533"/>
      <c r="D8" s="533"/>
      <c r="E8" s="533"/>
      <c r="F8" s="533"/>
      <c r="G8" s="533"/>
      <c r="H8" s="533"/>
      <c r="I8" s="533"/>
      <c r="J8" s="533"/>
    </row>
    <row r="9" spans="1:10" ht="12.95">
      <c r="A9" s="259" t="s">
        <v>7</v>
      </c>
      <c r="B9" s="254" t="s">
        <v>8</v>
      </c>
      <c r="C9" s="178">
        <v>850</v>
      </c>
      <c r="D9" s="181">
        <v>1101</v>
      </c>
      <c r="E9" s="182">
        <v>969</v>
      </c>
      <c r="F9" s="255" t="s">
        <v>8</v>
      </c>
      <c r="G9" s="255" t="s">
        <v>8</v>
      </c>
      <c r="H9" s="254" t="s">
        <v>8</v>
      </c>
      <c r="I9" s="254" t="s">
        <v>8</v>
      </c>
      <c r="J9" s="254" t="s">
        <v>8</v>
      </c>
    </row>
    <row r="10" spans="1:10" ht="12.95">
      <c r="A10" s="259" t="s">
        <v>9</v>
      </c>
      <c r="B10" s="254" t="s">
        <v>8</v>
      </c>
      <c r="C10" s="179">
        <v>27</v>
      </c>
      <c r="D10" s="183">
        <v>39</v>
      </c>
      <c r="E10" s="183">
        <v>30</v>
      </c>
      <c r="F10" s="255" t="s">
        <v>8</v>
      </c>
      <c r="G10" s="255" t="s">
        <v>8</v>
      </c>
      <c r="H10" s="254" t="s">
        <v>8</v>
      </c>
      <c r="I10" s="254" t="s">
        <v>8</v>
      </c>
      <c r="J10" s="254" t="s">
        <v>8</v>
      </c>
    </row>
    <row r="11" spans="1:10" ht="15">
      <c r="A11" s="251" t="s">
        <v>12</v>
      </c>
      <c r="B11" s="254" t="s">
        <v>8</v>
      </c>
      <c r="C11" s="156">
        <f>SUM(C9:C10)</f>
        <v>877</v>
      </c>
      <c r="D11" s="256">
        <f>SUM(D9:D10)</f>
        <v>1140</v>
      </c>
      <c r="E11" s="256">
        <f>SUM(E9:E10)</f>
        <v>999</v>
      </c>
      <c r="F11" s="255" t="s">
        <v>8</v>
      </c>
      <c r="G11" s="255" t="s">
        <v>8</v>
      </c>
      <c r="H11" s="254" t="s">
        <v>8</v>
      </c>
      <c r="I11" s="254" t="s">
        <v>8</v>
      </c>
      <c r="J11" s="254" t="s">
        <v>8</v>
      </c>
    </row>
    <row r="12" spans="1:10" ht="15">
      <c r="A12" s="533" t="s">
        <v>13</v>
      </c>
      <c r="B12" s="534"/>
      <c r="C12" s="535"/>
      <c r="D12" s="535"/>
      <c r="E12" s="535"/>
      <c r="F12" s="535"/>
      <c r="G12" s="534"/>
      <c r="H12" s="534"/>
      <c r="I12" s="534"/>
      <c r="J12" s="534"/>
    </row>
    <row r="13" spans="1:10" ht="12.95">
      <c r="A13" s="259" t="s">
        <v>7</v>
      </c>
      <c r="B13" s="254" t="s">
        <v>8</v>
      </c>
      <c r="C13" s="232">
        <v>1221</v>
      </c>
      <c r="D13" s="125">
        <v>1600</v>
      </c>
      <c r="E13" s="125">
        <v>1557</v>
      </c>
      <c r="F13" s="125">
        <v>1550</v>
      </c>
      <c r="G13" s="254" t="s">
        <v>8</v>
      </c>
      <c r="H13" s="254" t="s">
        <v>8</v>
      </c>
      <c r="I13" s="254" t="s">
        <v>8</v>
      </c>
      <c r="J13" s="254" t="s">
        <v>8</v>
      </c>
    </row>
    <row r="14" spans="1:10" ht="12.95">
      <c r="A14" s="259" t="s">
        <v>9</v>
      </c>
      <c r="B14" s="254" t="s">
        <v>8</v>
      </c>
      <c r="C14" s="233">
        <v>150</v>
      </c>
      <c r="D14" s="121">
        <v>264</v>
      </c>
      <c r="E14" s="121">
        <v>222</v>
      </c>
      <c r="F14" s="121">
        <v>107</v>
      </c>
      <c r="G14" s="254" t="s">
        <v>8</v>
      </c>
      <c r="H14" s="254" t="s">
        <v>8</v>
      </c>
      <c r="I14" s="254" t="s">
        <v>8</v>
      </c>
      <c r="J14" s="254" t="s">
        <v>8</v>
      </c>
    </row>
    <row r="15" spans="1:10" ht="15">
      <c r="A15" s="122" t="s">
        <v>14</v>
      </c>
      <c r="B15" s="254" t="s">
        <v>8</v>
      </c>
      <c r="C15" s="171">
        <f>SUM(C13:C14)</f>
        <v>1371</v>
      </c>
      <c r="D15" s="125">
        <f>SUM(D13:D14)</f>
        <v>1864</v>
      </c>
      <c r="E15" s="125">
        <f>SUM(E13:E14)</f>
        <v>1779</v>
      </c>
      <c r="F15" s="125">
        <f>SUM(F13:F14)</f>
        <v>1657</v>
      </c>
      <c r="G15" s="254" t="s">
        <v>8</v>
      </c>
      <c r="H15" s="254" t="s">
        <v>8</v>
      </c>
      <c r="I15" s="254" t="s">
        <v>8</v>
      </c>
      <c r="J15" s="254" t="s">
        <v>8</v>
      </c>
    </row>
    <row r="16" spans="1:10" ht="15">
      <c r="A16" s="393" t="s">
        <v>15</v>
      </c>
      <c r="B16" s="394" t="s">
        <v>8</v>
      </c>
      <c r="C16" s="395">
        <f>SUM(C7+C11+C15)</f>
        <v>50119</v>
      </c>
      <c r="D16" s="396">
        <f>SUM(D7+D11+D15)</f>
        <v>52457</v>
      </c>
      <c r="E16" s="396">
        <f>SUM(E7+E11+E15)</f>
        <v>46753</v>
      </c>
      <c r="F16" s="396">
        <f>SUM(F7+F15)</f>
        <v>43814</v>
      </c>
      <c r="G16" s="394" t="s">
        <v>8</v>
      </c>
      <c r="H16" s="394" t="s">
        <v>8</v>
      </c>
      <c r="I16" s="394" t="s">
        <v>8</v>
      </c>
      <c r="J16" s="394" t="s">
        <v>8</v>
      </c>
    </row>
    <row r="17" spans="1:11" ht="95.45" customHeight="1">
      <c r="A17" s="546" t="s">
        <v>16</v>
      </c>
      <c r="B17" s="547"/>
      <c r="C17" s="547"/>
      <c r="D17" s="547"/>
      <c r="E17" s="547"/>
      <c r="F17" s="547"/>
      <c r="G17" s="547"/>
      <c r="H17" s="547"/>
      <c r="I17" s="547"/>
      <c r="J17" s="547"/>
      <c r="K17" s="253"/>
    </row>
    <row r="18" spans="1:11">
      <c r="A18" s="253"/>
      <c r="B18" s="253"/>
      <c r="C18" s="253"/>
      <c r="D18" s="253"/>
      <c r="E18" s="253"/>
      <c r="F18" s="253"/>
      <c r="G18" s="253"/>
      <c r="H18" s="253"/>
      <c r="I18" s="253"/>
      <c r="J18" s="253"/>
      <c r="K18" s="253"/>
    </row>
    <row r="19" spans="1:11" ht="15.6">
      <c r="A19" s="543" t="s">
        <v>17</v>
      </c>
      <c r="B19" s="543"/>
      <c r="C19" s="543"/>
      <c r="D19" s="543"/>
      <c r="E19" s="543"/>
      <c r="F19" s="543"/>
      <c r="G19" s="543"/>
      <c r="H19" s="543"/>
      <c r="I19" s="543"/>
      <c r="J19" s="543"/>
      <c r="K19" s="253"/>
    </row>
    <row r="20" spans="1:11" ht="12.95">
      <c r="A20" s="705" t="s">
        <v>18</v>
      </c>
      <c r="B20" s="544"/>
      <c r="C20" s="544"/>
      <c r="D20" s="544"/>
      <c r="E20" s="544"/>
      <c r="F20" s="544"/>
      <c r="G20" s="544"/>
      <c r="H20" s="544"/>
      <c r="I20" s="544"/>
      <c r="J20" s="545"/>
      <c r="K20" s="253"/>
    </row>
    <row r="21" spans="1:11" ht="12.95">
      <c r="A21" s="126" t="s">
        <v>19</v>
      </c>
      <c r="B21" s="254" t="s">
        <v>8</v>
      </c>
      <c r="C21" s="232">
        <v>41103</v>
      </c>
      <c r="D21" s="260">
        <v>42807</v>
      </c>
      <c r="E21" s="260">
        <v>37667</v>
      </c>
      <c r="F21" s="254" t="s">
        <v>8</v>
      </c>
      <c r="G21" s="254" t="s">
        <v>8</v>
      </c>
      <c r="H21" s="254" t="s">
        <v>8</v>
      </c>
      <c r="I21" s="254" t="s">
        <v>8</v>
      </c>
      <c r="J21" s="254" t="s">
        <v>8</v>
      </c>
      <c r="K21" s="253"/>
    </row>
    <row r="22" spans="1:11" ht="12.95">
      <c r="A22" s="126" t="s">
        <v>20</v>
      </c>
      <c r="B22" s="254" t="s">
        <v>8</v>
      </c>
      <c r="C22" s="233">
        <v>2888</v>
      </c>
      <c r="D22" s="261">
        <v>3114</v>
      </c>
      <c r="E22" s="261">
        <v>3185</v>
      </c>
      <c r="F22" s="254" t="s">
        <v>8</v>
      </c>
      <c r="G22" s="254" t="s">
        <v>8</v>
      </c>
      <c r="H22" s="254" t="s">
        <v>8</v>
      </c>
      <c r="I22" s="254" t="s">
        <v>8</v>
      </c>
      <c r="J22" s="254" t="s">
        <v>8</v>
      </c>
      <c r="K22" s="253"/>
    </row>
    <row r="23" spans="1:11" ht="12.95">
      <c r="A23" s="705" t="s">
        <v>21</v>
      </c>
      <c r="B23" s="544"/>
      <c r="C23" s="544"/>
      <c r="D23" s="544"/>
      <c r="E23" s="544"/>
      <c r="F23" s="544"/>
      <c r="G23" s="544"/>
      <c r="H23" s="544"/>
      <c r="I23" s="544"/>
      <c r="J23" s="545"/>
      <c r="K23" s="253"/>
    </row>
    <row r="24" spans="1:11" ht="12.95">
      <c r="A24" s="126" t="s">
        <v>19</v>
      </c>
      <c r="B24" s="254" t="s">
        <v>8</v>
      </c>
      <c r="C24" s="232">
        <v>3837</v>
      </c>
      <c r="D24" s="260">
        <v>3484</v>
      </c>
      <c r="E24" s="260">
        <v>3072</v>
      </c>
      <c r="F24" s="254" t="s">
        <v>8</v>
      </c>
      <c r="G24" s="254" t="s">
        <v>8</v>
      </c>
      <c r="H24" s="254" t="s">
        <v>8</v>
      </c>
      <c r="I24" s="254" t="s">
        <v>8</v>
      </c>
      <c r="J24" s="254" t="s">
        <v>8</v>
      </c>
      <c r="K24" s="253"/>
    </row>
    <row r="25" spans="1:11" ht="12.95">
      <c r="A25" s="126" t="s">
        <v>20</v>
      </c>
      <c r="B25" s="254" t="s">
        <v>8</v>
      </c>
      <c r="C25" s="233">
        <v>43</v>
      </c>
      <c r="D25" s="261">
        <v>48</v>
      </c>
      <c r="E25" s="261">
        <v>51</v>
      </c>
      <c r="F25" s="254" t="s">
        <v>8</v>
      </c>
      <c r="G25" s="254" t="s">
        <v>8</v>
      </c>
      <c r="H25" s="254" t="s">
        <v>8</v>
      </c>
      <c r="I25" s="254" t="s">
        <v>8</v>
      </c>
      <c r="J25" s="254" t="s">
        <v>8</v>
      </c>
      <c r="K25" s="253"/>
    </row>
    <row r="26" spans="1:11" ht="15">
      <c r="A26" s="123" t="s">
        <v>22</v>
      </c>
      <c r="B26" s="257" t="s">
        <v>8</v>
      </c>
      <c r="C26" s="180">
        <f>SUM(C21,C22,C24,C25)</f>
        <v>47871</v>
      </c>
      <c r="D26" s="258">
        <f>SUM(D21:D22,D24:D25)</f>
        <v>49453</v>
      </c>
      <c r="E26" s="258">
        <f>SUM(E21:E22,E24:E25)</f>
        <v>43975</v>
      </c>
      <c r="F26" s="257" t="s">
        <v>8</v>
      </c>
      <c r="G26" s="257" t="s">
        <v>8</v>
      </c>
      <c r="H26" s="257" t="s">
        <v>8</v>
      </c>
      <c r="I26" s="257" t="s">
        <v>8</v>
      </c>
      <c r="J26" s="257" t="s">
        <v>8</v>
      </c>
      <c r="K26" s="253"/>
    </row>
    <row r="27" spans="1:11" ht="33.6" customHeight="1">
      <c r="A27" s="555" t="s">
        <v>23</v>
      </c>
      <c r="B27" s="556"/>
      <c r="C27" s="556"/>
      <c r="D27" s="556"/>
      <c r="E27" s="556"/>
      <c r="F27" s="556"/>
      <c r="G27" s="556"/>
      <c r="H27" s="556"/>
      <c r="I27" s="556"/>
      <c r="J27" s="557"/>
      <c r="K27" s="253"/>
    </row>
    <row r="28" spans="1:11">
      <c r="A28" s="253"/>
      <c r="B28" s="253"/>
      <c r="C28" s="253"/>
      <c r="D28" s="253"/>
      <c r="E28" s="253"/>
      <c r="F28" s="253"/>
      <c r="G28" s="253"/>
      <c r="H28" s="253"/>
      <c r="I28" s="253"/>
      <c r="J28" s="253"/>
      <c r="K28" s="253"/>
    </row>
    <row r="29" spans="1:11" ht="17.100000000000001" customHeight="1">
      <c r="A29" s="542" t="s">
        <v>24</v>
      </c>
      <c r="B29" s="542"/>
      <c r="C29" s="542"/>
      <c r="D29" s="542"/>
      <c r="E29" s="542"/>
      <c r="F29" s="542"/>
      <c r="G29" s="542"/>
      <c r="H29" s="542"/>
      <c r="I29" s="542"/>
      <c r="J29" s="542"/>
      <c r="K29" s="71"/>
    </row>
    <row r="30" spans="1:11" ht="12.95">
      <c r="A30" s="149" t="s">
        <v>25</v>
      </c>
      <c r="B30" s="255"/>
      <c r="C30" s="229">
        <f>26275</f>
        <v>26275</v>
      </c>
      <c r="D30" s="125">
        <v>27148</v>
      </c>
      <c r="E30" s="262">
        <v>24074</v>
      </c>
      <c r="F30" s="125">
        <v>23204</v>
      </c>
      <c r="G30" s="255" t="s">
        <v>8</v>
      </c>
      <c r="H30" s="125" t="s">
        <v>8</v>
      </c>
      <c r="I30" s="255" t="s">
        <v>8</v>
      </c>
      <c r="J30" s="125" t="s">
        <v>8</v>
      </c>
      <c r="K30" s="71"/>
    </row>
    <row r="31" spans="1:11" ht="12.95">
      <c r="A31" s="150" t="s">
        <v>26</v>
      </c>
      <c r="B31" s="255"/>
      <c r="C31" s="230">
        <f>21543</f>
        <v>21543</v>
      </c>
      <c r="D31" s="125">
        <v>22068</v>
      </c>
      <c r="E31" s="262">
        <v>19819</v>
      </c>
      <c r="F31" s="125">
        <v>18912</v>
      </c>
      <c r="G31" s="255" t="s">
        <v>8</v>
      </c>
      <c r="H31" s="121" t="s">
        <v>8</v>
      </c>
      <c r="I31" s="255" t="s">
        <v>8</v>
      </c>
      <c r="J31" s="121" t="s">
        <v>8</v>
      </c>
      <c r="K31" s="253"/>
    </row>
    <row r="32" spans="1:11" ht="63.6" customHeight="1">
      <c r="A32" s="553" t="s">
        <v>27</v>
      </c>
      <c r="B32" s="553"/>
      <c r="C32" s="553"/>
      <c r="D32" s="553"/>
      <c r="E32" s="553"/>
      <c r="F32" s="553"/>
      <c r="G32" s="553"/>
      <c r="H32" s="553"/>
      <c r="I32" s="553"/>
      <c r="J32" s="554"/>
      <c r="K32" s="253"/>
    </row>
    <row r="33" spans="1:11">
      <c r="A33" s="253"/>
      <c r="B33" s="253"/>
      <c r="C33" s="253"/>
      <c r="D33" s="263"/>
      <c r="E33" s="253"/>
      <c r="F33" s="253"/>
      <c r="G33" s="253"/>
      <c r="H33" s="253"/>
      <c r="I33" s="253"/>
      <c r="J33" s="253"/>
      <c r="K33" s="253"/>
    </row>
    <row r="34" spans="1:11" ht="15.6">
      <c r="A34" s="542" t="s">
        <v>28</v>
      </c>
      <c r="B34" s="542"/>
      <c r="C34" s="542"/>
      <c r="D34" s="542"/>
      <c r="E34" s="542"/>
      <c r="F34" s="542"/>
      <c r="G34" s="542"/>
      <c r="H34" s="542"/>
      <c r="I34" s="542"/>
      <c r="J34" s="542"/>
      <c r="K34" s="253"/>
    </row>
    <row r="35" spans="1:11" ht="12.95">
      <c r="A35" s="259" t="s">
        <v>29</v>
      </c>
      <c r="B35" s="254"/>
      <c r="C35" s="171">
        <v>9450</v>
      </c>
      <c r="D35" s="125">
        <v>10952</v>
      </c>
      <c r="E35" s="125">
        <v>8000</v>
      </c>
      <c r="F35" s="125">
        <v>7109</v>
      </c>
      <c r="G35" s="254" t="s">
        <v>8</v>
      </c>
      <c r="H35" s="254" t="s">
        <v>8</v>
      </c>
      <c r="I35" s="254" t="s">
        <v>8</v>
      </c>
      <c r="J35" s="254" t="s">
        <v>8</v>
      </c>
      <c r="K35" s="253"/>
    </row>
    <row r="36" spans="1:11" ht="12.95">
      <c r="A36" s="259" t="s">
        <v>30</v>
      </c>
      <c r="B36" s="254"/>
      <c r="C36" s="171">
        <v>24849</v>
      </c>
      <c r="D36" s="125">
        <v>25028</v>
      </c>
      <c r="E36" s="125">
        <v>22546</v>
      </c>
      <c r="F36" s="125">
        <v>21873</v>
      </c>
      <c r="G36" s="254" t="s">
        <v>8</v>
      </c>
      <c r="H36" s="254" t="s">
        <v>8</v>
      </c>
      <c r="I36" s="254" t="s">
        <v>8</v>
      </c>
      <c r="J36" s="254" t="s">
        <v>8</v>
      </c>
      <c r="K36" s="253"/>
    </row>
    <row r="37" spans="1:11" ht="12.95">
      <c r="A37" s="259" t="s">
        <v>31</v>
      </c>
      <c r="B37" s="254"/>
      <c r="C37" s="171">
        <v>13572</v>
      </c>
      <c r="D37" s="125">
        <v>13473</v>
      </c>
      <c r="E37" s="125">
        <v>13429</v>
      </c>
      <c r="F37" s="125">
        <v>13175</v>
      </c>
      <c r="G37" s="254" t="s">
        <v>8</v>
      </c>
      <c r="H37" s="254" t="s">
        <v>8</v>
      </c>
      <c r="I37" s="254" t="s">
        <v>8</v>
      </c>
      <c r="J37" s="254" t="s">
        <v>8</v>
      </c>
      <c r="K37" s="253"/>
    </row>
    <row r="38" spans="1:11" ht="15">
      <c r="A38" s="123" t="s">
        <v>32</v>
      </c>
      <c r="B38" s="141"/>
      <c r="C38" s="143">
        <f>SUM(C35:C37)</f>
        <v>47871</v>
      </c>
      <c r="D38" s="142">
        <f>SUM(D35:D37)</f>
        <v>49453</v>
      </c>
      <c r="E38" s="142">
        <f>SUM(E35:E37)</f>
        <v>43975</v>
      </c>
      <c r="F38" s="142">
        <f>SUM(F35:F37)</f>
        <v>42157</v>
      </c>
      <c r="G38" s="141" t="s">
        <v>8</v>
      </c>
      <c r="H38" s="141" t="s">
        <v>8</v>
      </c>
      <c r="I38" s="141" t="s">
        <v>8</v>
      </c>
      <c r="J38" s="141" t="s">
        <v>8</v>
      </c>
      <c r="K38" s="253"/>
    </row>
    <row r="39" spans="1:11" ht="52.5" customHeight="1">
      <c r="A39" s="551" t="s">
        <v>33</v>
      </c>
      <c r="B39" s="551"/>
      <c r="C39" s="551"/>
      <c r="D39" s="551"/>
      <c r="E39" s="551"/>
      <c r="F39" s="551"/>
      <c r="G39" s="551"/>
      <c r="H39" s="551"/>
      <c r="I39" s="551"/>
      <c r="J39" s="552"/>
      <c r="K39" s="253"/>
    </row>
    <row r="40" spans="1:11">
      <c r="A40" s="253"/>
      <c r="B40" s="253"/>
      <c r="C40" s="253"/>
      <c r="D40" s="253"/>
      <c r="E40" s="253"/>
      <c r="F40" s="253"/>
      <c r="G40" s="253"/>
      <c r="H40" s="253"/>
      <c r="I40" s="253"/>
      <c r="J40" s="253"/>
      <c r="K40" s="253"/>
    </row>
    <row r="41" spans="1:11" ht="15.6">
      <c r="A41" s="548" t="s">
        <v>34</v>
      </c>
      <c r="B41" s="549"/>
      <c r="C41" s="549"/>
      <c r="D41" s="549"/>
      <c r="E41" s="549"/>
      <c r="F41" s="549"/>
      <c r="G41" s="549"/>
      <c r="H41" s="549"/>
      <c r="I41" s="549"/>
      <c r="J41" s="550"/>
      <c r="K41" s="253"/>
    </row>
    <row r="42" spans="1:11" ht="12.95">
      <c r="A42" s="533" t="s">
        <v>35</v>
      </c>
      <c r="B42" s="534"/>
      <c r="C42" s="535"/>
      <c r="D42" s="535"/>
      <c r="E42" s="535"/>
      <c r="F42" s="535"/>
      <c r="G42" s="534"/>
      <c r="H42" s="534"/>
      <c r="I42" s="534"/>
      <c r="J42" s="534"/>
      <c r="K42" s="253"/>
    </row>
    <row r="43" spans="1:11" ht="15" customHeight="1">
      <c r="A43" s="234" t="s">
        <v>36</v>
      </c>
      <c r="B43" s="254" t="s">
        <v>8</v>
      </c>
      <c r="C43" s="171">
        <v>2345</v>
      </c>
      <c r="D43" s="255" t="s">
        <v>8</v>
      </c>
      <c r="E43" s="254" t="s">
        <v>8</v>
      </c>
      <c r="F43" s="254" t="s">
        <v>8</v>
      </c>
      <c r="G43" s="254" t="s">
        <v>8</v>
      </c>
      <c r="H43" s="254" t="s">
        <v>8</v>
      </c>
      <c r="I43" s="254" t="s">
        <v>8</v>
      </c>
      <c r="J43" s="254" t="s">
        <v>8</v>
      </c>
      <c r="K43" s="253"/>
    </row>
    <row r="44" spans="1:11" s="221" customFormat="1" ht="15">
      <c r="A44" s="122" t="s">
        <v>37</v>
      </c>
      <c r="B44" s="254" t="s">
        <v>8</v>
      </c>
      <c r="C44" s="156">
        <v>252</v>
      </c>
      <c r="D44" s="254" t="s">
        <v>8</v>
      </c>
      <c r="E44" s="254" t="s">
        <v>8</v>
      </c>
      <c r="F44" s="254" t="s">
        <v>8</v>
      </c>
      <c r="G44" s="254" t="s">
        <v>8</v>
      </c>
      <c r="H44" s="254" t="s">
        <v>8</v>
      </c>
      <c r="I44" s="254" t="s">
        <v>8</v>
      </c>
      <c r="J44" s="254" t="s">
        <v>8</v>
      </c>
      <c r="K44" s="253"/>
    </row>
    <row r="45" spans="1:11" ht="15">
      <c r="A45" s="122" t="s">
        <v>38</v>
      </c>
      <c r="B45" s="254" t="s">
        <v>8</v>
      </c>
      <c r="C45" s="171">
        <v>253</v>
      </c>
      <c r="D45" s="255" t="s">
        <v>8</v>
      </c>
      <c r="E45" s="255" t="s">
        <v>8</v>
      </c>
      <c r="F45" s="254" t="s">
        <v>8</v>
      </c>
      <c r="G45" s="254" t="s">
        <v>8</v>
      </c>
      <c r="H45" s="254" t="s">
        <v>8</v>
      </c>
      <c r="I45" s="255" t="s">
        <v>8</v>
      </c>
      <c r="J45" s="255" t="s">
        <v>8</v>
      </c>
      <c r="K45" s="253"/>
    </row>
    <row r="46" spans="1:11" ht="12.95">
      <c r="A46" s="122" t="s">
        <v>39</v>
      </c>
      <c r="B46" s="264" t="s">
        <v>8</v>
      </c>
      <c r="C46" s="402">
        <f>SUM(C43:C45)</f>
        <v>2850</v>
      </c>
      <c r="D46" s="265" t="s">
        <v>8</v>
      </c>
      <c r="E46" s="265" t="s">
        <v>8</v>
      </c>
      <c r="F46" s="264" t="s">
        <v>8</v>
      </c>
      <c r="G46" s="264" t="s">
        <v>8</v>
      </c>
      <c r="H46" s="264" t="s">
        <v>8</v>
      </c>
      <c r="I46" s="265" t="s">
        <v>8</v>
      </c>
      <c r="J46" s="265" t="s">
        <v>8</v>
      </c>
      <c r="K46" s="253"/>
    </row>
    <row r="47" spans="1:11" ht="81.95" customHeight="1">
      <c r="A47" s="536" t="s">
        <v>40</v>
      </c>
      <c r="B47" s="537"/>
      <c r="C47" s="537"/>
      <c r="D47" s="537"/>
      <c r="E47" s="537"/>
      <c r="F47" s="537"/>
      <c r="G47" s="537"/>
      <c r="H47" s="537"/>
      <c r="I47" s="537"/>
      <c r="J47" s="538"/>
      <c r="K47" s="266"/>
    </row>
    <row r="48" spans="1:11" ht="12.95">
      <c r="A48" s="539"/>
      <c r="B48" s="539"/>
      <c r="C48" s="539"/>
      <c r="D48" s="539"/>
      <c r="E48" s="539"/>
      <c r="F48" s="539"/>
      <c r="G48" s="539"/>
      <c r="H48" s="539"/>
      <c r="I48" s="539"/>
      <c r="J48" s="539"/>
      <c r="K48" s="253"/>
    </row>
    <row r="49" spans="1:11" ht="12.95">
      <c r="A49" s="533" t="s">
        <v>41</v>
      </c>
      <c r="B49" s="534"/>
      <c r="C49" s="534"/>
      <c r="D49" s="534"/>
      <c r="E49" s="534"/>
      <c r="F49" s="534"/>
      <c r="G49" s="534"/>
      <c r="H49" s="534"/>
      <c r="I49" s="534"/>
      <c r="J49" s="534"/>
      <c r="K49" s="253"/>
    </row>
    <row r="50" spans="1:11" ht="12.95">
      <c r="A50" s="267" t="s">
        <v>19</v>
      </c>
      <c r="B50" s="268" t="s">
        <v>8</v>
      </c>
      <c r="C50" s="235">
        <v>2345</v>
      </c>
      <c r="D50" s="268" t="s">
        <v>8</v>
      </c>
      <c r="E50" s="268" t="s">
        <v>8</v>
      </c>
      <c r="F50" s="268" t="s">
        <v>8</v>
      </c>
      <c r="G50" s="268" t="s">
        <v>8</v>
      </c>
      <c r="H50" s="268" t="s">
        <v>8</v>
      </c>
      <c r="I50" s="268" t="s">
        <v>8</v>
      </c>
      <c r="J50" s="268" t="s">
        <v>8</v>
      </c>
      <c r="K50" s="253"/>
    </row>
    <row r="51" spans="1:11" ht="12.95">
      <c r="A51" s="126" t="s">
        <v>20</v>
      </c>
      <c r="B51" s="254" t="s">
        <v>8</v>
      </c>
      <c r="C51" s="156">
        <v>0</v>
      </c>
      <c r="D51" s="254" t="s">
        <v>8</v>
      </c>
      <c r="E51" s="254" t="s">
        <v>8</v>
      </c>
      <c r="F51" s="254" t="s">
        <v>8</v>
      </c>
      <c r="G51" s="254" t="s">
        <v>8</v>
      </c>
      <c r="H51" s="254" t="s">
        <v>8</v>
      </c>
      <c r="I51" s="254" t="s">
        <v>8</v>
      </c>
      <c r="J51" s="254" t="s">
        <v>8</v>
      </c>
      <c r="K51" s="253"/>
    </row>
    <row r="52" spans="1:11" ht="12.95">
      <c r="A52" s="539"/>
      <c r="B52" s="539"/>
      <c r="C52" s="539"/>
      <c r="D52" s="539"/>
      <c r="E52" s="539"/>
      <c r="F52" s="539"/>
      <c r="G52" s="539"/>
      <c r="H52" s="539"/>
      <c r="I52" s="539"/>
      <c r="J52" s="539"/>
      <c r="K52" s="253"/>
    </row>
    <row r="53" spans="1:11" ht="15">
      <c r="A53" s="533" t="s">
        <v>42</v>
      </c>
      <c r="B53" s="534"/>
      <c r="C53" s="535"/>
      <c r="D53" s="535"/>
      <c r="E53" s="535"/>
      <c r="F53" s="535"/>
      <c r="G53" s="534"/>
      <c r="H53" s="534"/>
      <c r="I53" s="534"/>
      <c r="J53" s="534"/>
      <c r="K53" s="71"/>
    </row>
    <row r="54" spans="1:11" ht="12.95">
      <c r="A54" s="149" t="s">
        <v>25</v>
      </c>
      <c r="B54" s="254" t="s">
        <v>8</v>
      </c>
      <c r="C54" s="171">
        <v>1634</v>
      </c>
      <c r="D54" s="255" t="s">
        <v>8</v>
      </c>
      <c r="E54" s="125" t="s">
        <v>8</v>
      </c>
      <c r="F54" s="255" t="s">
        <v>8</v>
      </c>
      <c r="G54" s="125" t="s">
        <v>8</v>
      </c>
      <c r="H54" s="125" t="s">
        <v>8</v>
      </c>
      <c r="I54" s="255" t="s">
        <v>8</v>
      </c>
      <c r="J54" s="125" t="s">
        <v>8</v>
      </c>
      <c r="K54" s="71"/>
    </row>
    <row r="55" spans="1:11" ht="12.95">
      <c r="A55" s="150" t="s">
        <v>26</v>
      </c>
      <c r="B55" s="254" t="s">
        <v>8</v>
      </c>
      <c r="C55" s="156">
        <v>711</v>
      </c>
      <c r="D55" s="255" t="s">
        <v>8</v>
      </c>
      <c r="E55" s="121" t="s">
        <v>8</v>
      </c>
      <c r="F55" s="255" t="s">
        <v>8</v>
      </c>
      <c r="G55" s="121" t="s">
        <v>8</v>
      </c>
      <c r="H55" s="121" t="s">
        <v>8</v>
      </c>
      <c r="I55" s="255" t="s">
        <v>8</v>
      </c>
      <c r="J55" s="121" t="s">
        <v>8</v>
      </c>
      <c r="K55" s="253"/>
    </row>
    <row r="56" spans="1:11" s="244" customFormat="1" ht="28.5" customHeight="1">
      <c r="A56" s="536" t="s">
        <v>43</v>
      </c>
      <c r="B56" s="537"/>
      <c r="C56" s="537"/>
      <c r="D56" s="537"/>
      <c r="E56" s="537"/>
      <c r="F56" s="537"/>
      <c r="G56" s="537"/>
      <c r="H56" s="537"/>
      <c r="I56" s="537"/>
      <c r="J56" s="538"/>
      <c r="K56" s="253"/>
    </row>
    <row r="57" spans="1:11" s="244" customFormat="1">
      <c r="A57" s="411"/>
      <c r="B57" s="412"/>
      <c r="C57" s="245"/>
      <c r="D57" s="245"/>
      <c r="E57" s="245"/>
      <c r="F57" s="245"/>
      <c r="G57" s="412"/>
      <c r="H57" s="412"/>
      <c r="I57" s="412"/>
      <c r="J57" s="413"/>
      <c r="K57" s="253"/>
    </row>
    <row r="58" spans="1:11" ht="15">
      <c r="A58" s="533" t="s">
        <v>44</v>
      </c>
      <c r="B58" s="534"/>
      <c r="C58" s="535"/>
      <c r="D58" s="535"/>
      <c r="E58" s="535"/>
      <c r="F58" s="535"/>
      <c r="G58" s="534"/>
      <c r="H58" s="534"/>
      <c r="I58" s="534"/>
      <c r="J58" s="534"/>
      <c r="K58" s="253"/>
    </row>
    <row r="59" spans="1:11" ht="12.95">
      <c r="A59" s="259" t="s">
        <v>29</v>
      </c>
      <c r="B59" s="254" t="s">
        <v>8</v>
      </c>
      <c r="C59" s="171">
        <v>320</v>
      </c>
      <c r="D59" s="125" t="s">
        <v>8</v>
      </c>
      <c r="E59" s="125" t="s">
        <v>8</v>
      </c>
      <c r="F59" s="125" t="s">
        <v>8</v>
      </c>
      <c r="G59" s="125" t="s">
        <v>8</v>
      </c>
      <c r="H59" s="125" t="s">
        <v>8</v>
      </c>
      <c r="I59" s="125" t="s">
        <v>8</v>
      </c>
      <c r="J59" s="125" t="s">
        <v>8</v>
      </c>
      <c r="K59" s="253"/>
    </row>
    <row r="60" spans="1:11" ht="12.95">
      <c r="A60" s="259" t="s">
        <v>30</v>
      </c>
      <c r="B60" s="254" t="s">
        <v>8</v>
      </c>
      <c r="C60" s="171">
        <v>1445</v>
      </c>
      <c r="D60" s="125" t="s">
        <v>8</v>
      </c>
      <c r="E60" s="125" t="s">
        <v>8</v>
      </c>
      <c r="F60" s="125" t="s">
        <v>8</v>
      </c>
      <c r="G60" s="125" t="s">
        <v>8</v>
      </c>
      <c r="H60" s="125" t="s">
        <v>8</v>
      </c>
      <c r="I60" s="125" t="s">
        <v>8</v>
      </c>
      <c r="J60" s="125" t="s">
        <v>8</v>
      </c>
      <c r="K60" s="253"/>
    </row>
    <row r="61" spans="1:11" ht="12.95">
      <c r="A61" s="259" t="s">
        <v>31</v>
      </c>
      <c r="B61" s="254" t="s">
        <v>8</v>
      </c>
      <c r="C61" s="171">
        <v>580</v>
      </c>
      <c r="D61" s="125" t="s">
        <v>8</v>
      </c>
      <c r="E61" s="125" t="s">
        <v>8</v>
      </c>
      <c r="F61" s="125" t="s">
        <v>8</v>
      </c>
      <c r="G61" s="125" t="s">
        <v>8</v>
      </c>
      <c r="H61" s="125" t="s">
        <v>8</v>
      </c>
      <c r="I61" s="125" t="s">
        <v>8</v>
      </c>
      <c r="J61" s="125" t="s">
        <v>8</v>
      </c>
      <c r="K61" s="253"/>
    </row>
    <row r="62" spans="1:11" s="244" customFormat="1" ht="27" customHeight="1">
      <c r="A62" s="536" t="s">
        <v>45</v>
      </c>
      <c r="B62" s="537"/>
      <c r="C62" s="537"/>
      <c r="D62" s="537"/>
      <c r="E62" s="537"/>
      <c r="F62" s="537"/>
      <c r="G62" s="537"/>
      <c r="H62" s="537"/>
      <c r="I62" s="537"/>
      <c r="J62" s="538"/>
      <c r="K62" s="253"/>
    </row>
  </sheetData>
  <mergeCells count="24">
    <mergeCell ref="A62:J62"/>
    <mergeCell ref="B1:J1"/>
    <mergeCell ref="A29:J29"/>
    <mergeCell ref="A8:J8"/>
    <mergeCell ref="A19:J19"/>
    <mergeCell ref="A20:J20"/>
    <mergeCell ref="A23:J23"/>
    <mergeCell ref="A17:J17"/>
    <mergeCell ref="A41:J41"/>
    <mergeCell ref="A39:J39"/>
    <mergeCell ref="A3:J3"/>
    <mergeCell ref="A4:J4"/>
    <mergeCell ref="A12:J12"/>
    <mergeCell ref="A34:J34"/>
    <mergeCell ref="A32:J32"/>
    <mergeCell ref="A27:J27"/>
    <mergeCell ref="A49:J49"/>
    <mergeCell ref="A42:J42"/>
    <mergeCell ref="A53:J53"/>
    <mergeCell ref="A58:J58"/>
    <mergeCell ref="A47:J47"/>
    <mergeCell ref="A48:J48"/>
    <mergeCell ref="A52:J52"/>
    <mergeCell ref="A56:J56"/>
  </mergeCells>
  <pageMargins left="0.7" right="0.7" top="0.75" bottom="0.75" header="0.3" footer="0.3"/>
  <pageSetup paperSize="123" scale="9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62"/>
  <sheetViews>
    <sheetView showGridLines="0" zoomScaleNormal="100" workbookViewId="0">
      <pane ySplit="3" topLeftCell="A4" activePane="bottomLeft" state="frozen"/>
      <selection pane="bottomLeft" activeCell="A60" sqref="A60"/>
    </sheetView>
  </sheetViews>
  <sheetFormatPr defaultColWidth="9.140625" defaultRowHeight="12.6"/>
  <cols>
    <col min="1" max="1" width="76.7109375" style="11" customWidth="1"/>
    <col min="2" max="2" width="17" style="11" customWidth="1"/>
    <col min="3" max="3" width="22.85546875" style="11" customWidth="1"/>
    <col min="4" max="4" width="15.28515625" style="11" customWidth="1"/>
    <col min="5" max="5" width="17.28515625" style="11" customWidth="1"/>
    <col min="6" max="6" width="16.42578125" style="11" customWidth="1"/>
    <col min="7" max="7" width="15.140625" style="11" customWidth="1"/>
    <col min="8" max="8" width="18.28515625" style="11" customWidth="1"/>
    <col min="9" max="9" width="16.85546875" style="11" customWidth="1"/>
    <col min="10" max="10" width="17.42578125" style="11" customWidth="1"/>
    <col min="11" max="11" width="13.85546875" style="11" customWidth="1"/>
    <col min="12" max="16384" width="9.140625" style="11"/>
  </cols>
  <sheetData>
    <row r="1" spans="1:12" ht="31.5" customHeight="1">
      <c r="A1" s="579"/>
      <c r="B1" s="577" t="s">
        <v>46</v>
      </c>
      <c r="C1" s="577"/>
      <c r="D1" s="577"/>
      <c r="E1" s="577"/>
      <c r="F1" s="577"/>
      <c r="G1" s="577"/>
      <c r="H1" s="577"/>
      <c r="I1" s="577"/>
      <c r="J1" s="577"/>
      <c r="K1" s="577"/>
      <c r="L1" s="253"/>
    </row>
    <row r="2" spans="1:12" ht="28.5" customHeight="1">
      <c r="A2" s="579"/>
      <c r="B2" s="587" t="s">
        <v>47</v>
      </c>
      <c r="C2" s="588"/>
      <c r="D2" s="588"/>
      <c r="E2" s="588"/>
      <c r="F2" s="588"/>
      <c r="G2" s="588"/>
      <c r="H2" s="588"/>
      <c r="I2" s="588"/>
      <c r="J2" s="588"/>
      <c r="K2" s="588"/>
      <c r="L2" s="253"/>
    </row>
    <row r="3" spans="1:12" ht="12.95">
      <c r="A3" s="580"/>
      <c r="B3" s="70" t="s">
        <v>48</v>
      </c>
      <c r="C3" s="70" t="s">
        <v>49</v>
      </c>
      <c r="D3" s="70">
        <v>2023</v>
      </c>
      <c r="E3" s="70">
        <v>2022</v>
      </c>
      <c r="F3" s="70">
        <v>2021</v>
      </c>
      <c r="G3" s="70">
        <v>2020</v>
      </c>
      <c r="H3" s="70">
        <v>2019</v>
      </c>
      <c r="I3" s="70">
        <v>2018</v>
      </c>
      <c r="J3" s="70">
        <v>2017</v>
      </c>
      <c r="K3" s="70">
        <v>2016</v>
      </c>
      <c r="L3" s="253"/>
    </row>
    <row r="4" spans="1:12" ht="18">
      <c r="A4" s="578" t="s">
        <v>50</v>
      </c>
      <c r="B4" s="578"/>
      <c r="C4" s="578"/>
      <c r="D4" s="578"/>
      <c r="E4" s="578"/>
      <c r="F4" s="578"/>
      <c r="G4" s="578"/>
      <c r="H4" s="578"/>
      <c r="I4" s="578"/>
      <c r="J4" s="578"/>
      <c r="K4" s="578"/>
      <c r="L4" s="253"/>
    </row>
    <row r="5" spans="1:12" ht="39">
      <c r="A5" s="176" t="s">
        <v>51</v>
      </c>
      <c r="B5" s="269" t="s">
        <v>52</v>
      </c>
      <c r="C5" s="467" t="s">
        <v>53</v>
      </c>
      <c r="D5" s="49" t="s">
        <v>54</v>
      </c>
      <c r="E5" s="270">
        <v>0.5</v>
      </c>
      <c r="F5" s="270">
        <v>0.5</v>
      </c>
      <c r="G5" s="270">
        <v>0.4</v>
      </c>
      <c r="H5" s="270">
        <v>0.47</v>
      </c>
      <c r="I5" s="271">
        <v>0.44</v>
      </c>
      <c r="J5" s="271">
        <v>0.41</v>
      </c>
      <c r="K5" s="271">
        <v>0.35</v>
      </c>
      <c r="L5" s="253"/>
    </row>
    <row r="6" spans="1:12" ht="14.45">
      <c r="A6" s="404" t="s">
        <v>55</v>
      </c>
      <c r="B6" s="272"/>
      <c r="C6" s="272"/>
      <c r="D6" s="272"/>
      <c r="E6" s="272"/>
      <c r="F6" s="253"/>
      <c r="G6" s="253"/>
      <c r="H6" s="253"/>
      <c r="I6" s="253"/>
      <c r="J6" s="253"/>
      <c r="K6" s="253"/>
      <c r="L6" s="253"/>
    </row>
    <row r="7" spans="1:12">
      <c r="A7" s="96"/>
      <c r="B7" s="253"/>
      <c r="C7" s="253"/>
      <c r="D7" s="253"/>
      <c r="E7" s="253"/>
      <c r="F7" s="273"/>
      <c r="G7" s="273"/>
      <c r="H7" s="273"/>
      <c r="I7" s="274"/>
      <c r="J7" s="274"/>
      <c r="K7" s="275"/>
      <c r="L7" s="253"/>
    </row>
    <row r="8" spans="1:12" ht="18">
      <c r="A8" s="106" t="s">
        <v>56</v>
      </c>
      <c r="B8" s="107"/>
      <c r="C8" s="107"/>
      <c r="D8" s="107"/>
      <c r="E8" s="107"/>
      <c r="F8" s="107"/>
      <c r="G8" s="107"/>
      <c r="H8" s="276"/>
      <c r="I8" s="276"/>
      <c r="J8" s="276"/>
      <c r="K8" s="277"/>
      <c r="L8" s="253"/>
    </row>
    <row r="9" spans="1:12" ht="15.6">
      <c r="A9" s="564" t="s">
        <v>57</v>
      </c>
      <c r="B9" s="564"/>
      <c r="C9" s="564"/>
      <c r="D9" s="564"/>
      <c r="E9" s="564"/>
      <c r="F9" s="564"/>
      <c r="G9" s="564"/>
      <c r="H9" s="564"/>
      <c r="I9" s="564"/>
      <c r="J9" s="564"/>
      <c r="K9" s="564"/>
      <c r="L9" s="253"/>
    </row>
    <row r="10" spans="1:12" ht="27.75" customHeight="1">
      <c r="A10" s="452" t="s">
        <v>58</v>
      </c>
      <c r="B10" s="453" t="s">
        <v>52</v>
      </c>
      <c r="C10" s="453" t="s">
        <v>8</v>
      </c>
      <c r="D10" s="454" t="s">
        <v>59</v>
      </c>
      <c r="E10" s="313" t="s">
        <v>60</v>
      </c>
      <c r="F10" s="313">
        <v>1</v>
      </c>
      <c r="G10" s="313">
        <v>1</v>
      </c>
      <c r="H10" s="313">
        <v>1</v>
      </c>
      <c r="I10" s="313">
        <v>1</v>
      </c>
      <c r="J10" s="313">
        <v>1</v>
      </c>
      <c r="K10" s="313">
        <v>1</v>
      </c>
      <c r="L10" s="253"/>
    </row>
    <row r="11" spans="1:12" ht="27.75" customHeight="1">
      <c r="A11" s="584" t="s">
        <v>61</v>
      </c>
      <c r="B11" s="585"/>
      <c r="C11" s="585"/>
      <c r="D11" s="585"/>
      <c r="E11" s="585"/>
      <c r="F11" s="585"/>
      <c r="G11" s="585"/>
      <c r="H11" s="585"/>
      <c r="I11" s="585"/>
      <c r="J11" s="585"/>
      <c r="K11" s="586"/>
      <c r="L11" s="253"/>
    </row>
    <row r="12" spans="1:12" ht="30" customHeight="1">
      <c r="A12" s="581" t="s">
        <v>62</v>
      </c>
      <c r="B12" s="582"/>
      <c r="C12" s="582"/>
      <c r="D12" s="582"/>
      <c r="E12" s="582"/>
      <c r="F12" s="582"/>
      <c r="G12" s="582"/>
      <c r="H12" s="582"/>
      <c r="I12" s="582"/>
      <c r="J12" s="582"/>
      <c r="K12" s="583"/>
      <c r="L12" s="253"/>
    </row>
    <row r="13" spans="1:12" ht="12.95">
      <c r="A13" s="174"/>
      <c r="B13" s="279"/>
      <c r="C13" s="279"/>
      <c r="D13" s="279"/>
      <c r="E13" s="280"/>
      <c r="F13" s="280"/>
      <c r="G13" s="280"/>
      <c r="H13" s="280"/>
      <c r="I13" s="280"/>
      <c r="J13" s="280"/>
      <c r="K13" s="280"/>
      <c r="L13" s="253"/>
    </row>
    <row r="14" spans="1:12" ht="15.6">
      <c r="A14" s="564" t="s">
        <v>63</v>
      </c>
      <c r="B14" s="564"/>
      <c r="C14" s="564"/>
      <c r="D14" s="564"/>
      <c r="E14" s="564"/>
      <c r="F14" s="564"/>
      <c r="G14" s="564"/>
      <c r="H14" s="564"/>
      <c r="I14" s="564"/>
      <c r="J14" s="564"/>
      <c r="K14" s="564"/>
      <c r="L14" s="253"/>
    </row>
    <row r="15" spans="1:12" ht="26.1">
      <c r="A15" s="100" t="s">
        <v>64</v>
      </c>
      <c r="B15" s="278"/>
      <c r="C15" s="278" t="s">
        <v>8</v>
      </c>
      <c r="D15" s="27">
        <v>0</v>
      </c>
      <c r="E15" s="281">
        <v>0</v>
      </c>
      <c r="F15" s="281">
        <v>0</v>
      </c>
      <c r="G15" s="281">
        <v>0</v>
      </c>
      <c r="H15" s="281">
        <v>0</v>
      </c>
      <c r="I15" s="271" t="s">
        <v>8</v>
      </c>
      <c r="J15" s="282" t="s">
        <v>8</v>
      </c>
      <c r="K15" s="271" t="s">
        <v>8</v>
      </c>
      <c r="L15" s="280"/>
    </row>
    <row r="16" spans="1:12" ht="26.1">
      <c r="A16" s="100" t="s">
        <v>65</v>
      </c>
      <c r="B16" s="278"/>
      <c r="C16" s="278" t="s">
        <v>8</v>
      </c>
      <c r="D16" s="27">
        <v>0</v>
      </c>
      <c r="E16" s="281">
        <v>0</v>
      </c>
      <c r="F16" s="281">
        <v>0</v>
      </c>
      <c r="G16" s="281">
        <v>0</v>
      </c>
      <c r="H16" s="281">
        <v>0</v>
      </c>
      <c r="I16" s="271" t="s">
        <v>8</v>
      </c>
      <c r="J16" s="282" t="s">
        <v>8</v>
      </c>
      <c r="K16" s="271" t="s">
        <v>8</v>
      </c>
      <c r="L16" s="280"/>
    </row>
    <row r="17" spans="1:28" ht="14.45">
      <c r="A17" s="455" t="s">
        <v>66</v>
      </c>
      <c r="B17" s="456"/>
      <c r="C17" s="456"/>
      <c r="D17" s="456"/>
      <c r="E17" s="456"/>
      <c r="F17" s="457"/>
      <c r="G17" s="457"/>
      <c r="H17" s="457"/>
      <c r="I17" s="282"/>
      <c r="J17" s="282"/>
      <c r="K17" s="458"/>
      <c r="L17" s="280"/>
      <c r="M17" s="253"/>
      <c r="N17" s="253"/>
      <c r="O17" s="253"/>
      <c r="P17" s="253"/>
      <c r="Q17" s="253"/>
      <c r="R17" s="253"/>
      <c r="S17" s="253"/>
      <c r="T17" s="253"/>
      <c r="U17" s="253"/>
      <c r="V17" s="253"/>
      <c r="W17" s="253"/>
      <c r="X17" s="253"/>
      <c r="Y17" s="253"/>
      <c r="Z17" s="253"/>
      <c r="AA17" s="253"/>
      <c r="AB17" s="253"/>
    </row>
    <row r="18" spans="1:28">
      <c r="A18" s="94"/>
      <c r="B18" s="283"/>
      <c r="C18" s="283"/>
      <c r="D18" s="283"/>
      <c r="E18" s="283"/>
      <c r="F18" s="284"/>
      <c r="G18" s="284"/>
      <c r="H18" s="284"/>
      <c r="I18" s="280"/>
      <c r="J18" s="280"/>
      <c r="K18" s="280"/>
      <c r="L18" s="280"/>
      <c r="M18" s="253"/>
      <c r="N18" s="253"/>
      <c r="O18" s="253"/>
      <c r="P18" s="253"/>
      <c r="Q18" s="253"/>
      <c r="R18" s="253"/>
      <c r="S18" s="253"/>
      <c r="T18" s="253"/>
      <c r="U18" s="253"/>
      <c r="V18" s="253"/>
      <c r="W18" s="253"/>
      <c r="X18" s="253"/>
      <c r="Y18" s="253"/>
      <c r="Z18" s="253"/>
      <c r="AA18" s="253"/>
      <c r="AB18" s="253"/>
    </row>
    <row r="19" spans="1:28" ht="15.6">
      <c r="A19" s="564" t="s">
        <v>67</v>
      </c>
      <c r="B19" s="564"/>
      <c r="C19" s="564"/>
      <c r="D19" s="564"/>
      <c r="E19" s="564"/>
      <c r="F19" s="564"/>
      <c r="G19" s="564"/>
      <c r="H19" s="564"/>
      <c r="I19" s="564"/>
      <c r="J19" s="564"/>
      <c r="K19" s="564"/>
      <c r="L19" s="280"/>
      <c r="M19" s="253"/>
      <c r="N19" s="253"/>
      <c r="O19" s="253"/>
      <c r="P19" s="253"/>
      <c r="Q19" s="253"/>
      <c r="R19" s="253"/>
      <c r="S19" s="253"/>
      <c r="T19" s="253"/>
      <c r="U19" s="253"/>
      <c r="V19" s="253"/>
      <c r="W19" s="253"/>
      <c r="X19" s="253"/>
      <c r="Y19" s="253"/>
      <c r="Z19" s="253"/>
      <c r="AA19" s="253"/>
      <c r="AB19" s="253"/>
    </row>
    <row r="20" spans="1:28" ht="15">
      <c r="A20" s="98" t="s">
        <v>68</v>
      </c>
      <c r="B20" s="285"/>
      <c r="C20" s="278" t="s">
        <v>8</v>
      </c>
      <c r="D20" s="177">
        <v>0</v>
      </c>
      <c r="E20" s="99">
        <v>0</v>
      </c>
      <c r="F20" s="99">
        <v>0</v>
      </c>
      <c r="G20" s="99">
        <v>0</v>
      </c>
      <c r="H20" s="217" t="s">
        <v>69</v>
      </c>
      <c r="I20" s="286">
        <v>20100</v>
      </c>
      <c r="J20" s="287">
        <v>41000</v>
      </c>
      <c r="K20" s="286" t="s">
        <v>8</v>
      </c>
      <c r="L20" s="280"/>
      <c r="M20" s="253"/>
      <c r="N20" s="253"/>
      <c r="O20" s="253"/>
      <c r="P20" s="253"/>
      <c r="Q20" s="253"/>
      <c r="R20" s="253"/>
      <c r="S20" s="253"/>
      <c r="T20" s="253"/>
      <c r="U20" s="253"/>
      <c r="V20" s="253"/>
      <c r="W20" s="253"/>
      <c r="X20" s="253"/>
      <c r="Y20" s="253"/>
      <c r="Z20" s="253"/>
      <c r="AA20" s="253"/>
      <c r="AB20" s="253"/>
    </row>
    <row r="21" spans="1:28" ht="15">
      <c r="A21" s="218" t="s">
        <v>70</v>
      </c>
      <c r="B21" s="288"/>
      <c r="C21" s="278" t="s">
        <v>8</v>
      </c>
      <c r="D21" s="154" t="s">
        <v>71</v>
      </c>
      <c r="E21" s="289" t="s">
        <v>72</v>
      </c>
      <c r="F21" s="101" t="s">
        <v>73</v>
      </c>
      <c r="G21" s="101" t="s">
        <v>74</v>
      </c>
      <c r="H21" s="101" t="s">
        <v>75</v>
      </c>
      <c r="I21" s="219" t="s">
        <v>76</v>
      </c>
      <c r="J21" s="220" t="s">
        <v>77</v>
      </c>
      <c r="K21" s="290" t="s">
        <v>8</v>
      </c>
      <c r="L21" s="280"/>
      <c r="M21" s="253"/>
      <c r="N21" s="253"/>
      <c r="O21" s="253"/>
      <c r="P21" s="253"/>
      <c r="Q21" s="253"/>
      <c r="R21" s="253"/>
      <c r="S21" s="253"/>
      <c r="T21" s="253"/>
      <c r="U21" s="253"/>
      <c r="V21" s="253"/>
      <c r="W21" s="253"/>
      <c r="X21" s="253"/>
      <c r="Y21" s="253"/>
      <c r="Z21" s="253"/>
      <c r="AA21" s="253"/>
      <c r="AB21" s="253"/>
    </row>
    <row r="22" spans="1:28" ht="14.45">
      <c r="A22" s="459" t="s">
        <v>78</v>
      </c>
      <c r="B22" s="460"/>
      <c r="C22" s="460"/>
      <c r="D22" s="460"/>
      <c r="E22" s="460"/>
      <c r="F22" s="460"/>
      <c r="G22" s="460"/>
      <c r="H22" s="460"/>
      <c r="I22" s="460"/>
      <c r="J22" s="460"/>
      <c r="K22" s="461"/>
      <c r="L22" s="253"/>
      <c r="M22" s="253"/>
      <c r="N22" s="253"/>
      <c r="O22" s="253"/>
      <c r="P22" s="253"/>
      <c r="Q22" s="253"/>
      <c r="R22" s="253"/>
      <c r="S22" s="253"/>
      <c r="T22" s="253"/>
      <c r="U22" s="253"/>
      <c r="V22" s="253"/>
      <c r="W22" s="253"/>
      <c r="X22" s="253"/>
      <c r="Y22" s="253"/>
      <c r="Z22" s="253"/>
      <c r="AA22" s="253"/>
      <c r="AB22" s="253"/>
    </row>
    <row r="23" spans="1:28" ht="14.45">
      <c r="A23" s="462" t="s">
        <v>79</v>
      </c>
      <c r="B23" s="463"/>
      <c r="C23" s="253"/>
      <c r="D23" s="253"/>
      <c r="E23" s="253"/>
      <c r="F23" s="253"/>
      <c r="G23" s="253"/>
      <c r="H23" s="253"/>
      <c r="I23" s="253"/>
      <c r="J23" s="253"/>
      <c r="K23" s="451"/>
      <c r="L23" s="253"/>
      <c r="M23" s="253"/>
      <c r="N23" s="253"/>
      <c r="O23" s="253"/>
      <c r="P23" s="253"/>
      <c r="Q23" s="253"/>
      <c r="R23" s="253"/>
      <c r="S23" s="253"/>
      <c r="T23" s="253"/>
      <c r="U23" s="253"/>
      <c r="V23" s="253"/>
      <c r="W23" s="253"/>
      <c r="X23" s="253"/>
      <c r="Y23" s="253"/>
      <c r="Z23" s="253"/>
      <c r="AA23" s="253"/>
      <c r="AB23" s="253"/>
    </row>
    <row r="24" spans="1:28" ht="29.1" customHeight="1">
      <c r="A24" s="573" t="s">
        <v>80</v>
      </c>
      <c r="B24" s="574"/>
      <c r="C24" s="574"/>
      <c r="D24" s="574"/>
      <c r="E24" s="574"/>
      <c r="F24" s="574"/>
      <c r="G24" s="574"/>
      <c r="H24" s="574"/>
      <c r="I24" s="574"/>
      <c r="J24" s="574"/>
      <c r="K24" s="575"/>
      <c r="L24" s="253"/>
      <c r="M24" s="253"/>
      <c r="N24" s="253"/>
      <c r="O24" s="253"/>
      <c r="P24" s="253"/>
      <c r="Q24" s="253"/>
      <c r="R24" s="253"/>
      <c r="S24" s="253"/>
      <c r="T24" s="253"/>
      <c r="U24" s="253"/>
      <c r="V24" s="253"/>
      <c r="W24" s="253"/>
      <c r="X24" s="253"/>
      <c r="Y24" s="253"/>
      <c r="Z24" s="253"/>
      <c r="AA24" s="253"/>
      <c r="AB24" s="253"/>
    </row>
    <row r="25" spans="1:28">
      <c r="A25" s="253"/>
      <c r="B25" s="291"/>
      <c r="C25" s="291"/>
      <c r="D25" s="291"/>
      <c r="E25" s="291"/>
      <c r="F25" s="95"/>
      <c r="G25" s="95"/>
      <c r="H25" s="95"/>
      <c r="I25" s="292"/>
      <c r="J25" s="292"/>
      <c r="K25" s="292"/>
      <c r="L25" s="280"/>
      <c r="M25" s="253"/>
      <c r="N25" s="253"/>
      <c r="O25" s="253"/>
      <c r="P25" s="253"/>
      <c r="Q25" s="253"/>
      <c r="R25" s="253"/>
      <c r="S25" s="253"/>
      <c r="T25" s="253"/>
      <c r="U25" s="253"/>
      <c r="V25" s="253"/>
      <c r="W25" s="253"/>
      <c r="X25" s="253"/>
      <c r="Y25" s="253"/>
      <c r="Z25" s="253"/>
      <c r="AA25" s="253"/>
      <c r="AB25" s="253"/>
    </row>
    <row r="26" spans="1:28" ht="15.6">
      <c r="A26" s="564" t="s">
        <v>81</v>
      </c>
      <c r="B26" s="564"/>
      <c r="C26" s="564"/>
      <c r="D26" s="564"/>
      <c r="E26" s="564"/>
      <c r="F26" s="564"/>
      <c r="G26" s="564"/>
      <c r="H26" s="564"/>
      <c r="I26" s="565"/>
      <c r="J26" s="565"/>
      <c r="K26" s="565"/>
      <c r="L26" s="253"/>
      <c r="M26" s="253"/>
      <c r="N26" s="253"/>
      <c r="O26" s="253"/>
      <c r="P26" s="253"/>
      <c r="Q26" s="253"/>
      <c r="R26" s="253"/>
      <c r="S26" s="253"/>
      <c r="T26" s="253"/>
      <c r="U26" s="253"/>
      <c r="V26" s="253"/>
      <c r="W26" s="253"/>
      <c r="X26" s="253"/>
      <c r="Y26" s="253"/>
      <c r="Z26" s="253"/>
      <c r="AA26" s="253"/>
      <c r="AB26" s="253"/>
    </row>
    <row r="27" spans="1:28" ht="15.6">
      <c r="A27" s="97" t="s">
        <v>82</v>
      </c>
      <c r="B27" s="254" t="s">
        <v>83</v>
      </c>
      <c r="C27" s="278" t="s">
        <v>8</v>
      </c>
      <c r="D27" s="212">
        <v>1229</v>
      </c>
      <c r="E27" s="213">
        <v>1056.1759999999999</v>
      </c>
      <c r="F27" s="293">
        <v>1546.39</v>
      </c>
      <c r="G27" s="293">
        <v>806.11300000000006</v>
      </c>
      <c r="H27" s="293">
        <v>1146.491</v>
      </c>
      <c r="I27" s="293">
        <v>1168.1610000000001</v>
      </c>
      <c r="J27" s="293">
        <v>1052.8440000000001</v>
      </c>
      <c r="K27" s="293">
        <v>691.94600000000003</v>
      </c>
      <c r="L27" s="253"/>
      <c r="M27" s="253"/>
      <c r="N27" s="253"/>
      <c r="O27" s="253"/>
      <c r="P27" s="253"/>
      <c r="Q27" s="253"/>
      <c r="R27" s="253"/>
      <c r="S27" s="253"/>
      <c r="T27" s="253"/>
      <c r="U27" s="253"/>
      <c r="V27" s="253"/>
      <c r="W27" s="253"/>
      <c r="X27" s="253"/>
      <c r="Y27" s="253"/>
      <c r="Z27" s="253"/>
      <c r="AA27" s="253"/>
      <c r="AB27" s="253"/>
    </row>
    <row r="28" spans="1:28" ht="12.95">
      <c r="A28" s="97" t="s">
        <v>84</v>
      </c>
      <c r="B28" s="254" t="s">
        <v>83</v>
      </c>
      <c r="C28" s="278" t="s">
        <v>8</v>
      </c>
      <c r="D28" s="212">
        <v>80.55</v>
      </c>
      <c r="E28" s="294">
        <v>84.406000000000006</v>
      </c>
      <c r="F28" s="293">
        <v>77.010000000000005</v>
      </c>
      <c r="G28" s="293">
        <v>78.831999999999994</v>
      </c>
      <c r="H28" s="293">
        <v>75.775999999999996</v>
      </c>
      <c r="I28" s="293">
        <v>67.998999999999995</v>
      </c>
      <c r="J28" s="293">
        <v>60.970999999999997</v>
      </c>
      <c r="K28" s="293">
        <v>38.259</v>
      </c>
      <c r="L28" s="253"/>
      <c r="M28" s="253"/>
      <c r="N28" s="253"/>
      <c r="O28" s="253"/>
      <c r="P28" s="253"/>
      <c r="Q28" s="253"/>
      <c r="R28" s="253"/>
      <c r="S28" s="253"/>
      <c r="T28" s="253"/>
      <c r="U28" s="253"/>
      <c r="V28" s="253"/>
      <c r="W28" s="253"/>
      <c r="X28" s="253"/>
      <c r="Y28" s="253"/>
      <c r="Z28" s="253"/>
      <c r="AA28" s="253"/>
      <c r="AB28" s="253"/>
    </row>
    <row r="29" spans="1:28" ht="12.95">
      <c r="A29" s="97" t="s">
        <v>85</v>
      </c>
      <c r="B29" s="254" t="s">
        <v>83</v>
      </c>
      <c r="C29" s="278" t="s">
        <v>8</v>
      </c>
      <c r="D29" s="212">
        <v>757.3</v>
      </c>
      <c r="E29" s="294">
        <v>736.76599999999996</v>
      </c>
      <c r="F29" s="293">
        <v>634.54399999999998</v>
      </c>
      <c r="G29" s="293">
        <v>621.97699999999998</v>
      </c>
      <c r="H29" s="293">
        <v>608.91499999999996</v>
      </c>
      <c r="I29" s="293">
        <v>559.98299999999995</v>
      </c>
      <c r="J29" s="293">
        <v>600.774</v>
      </c>
      <c r="K29" s="293">
        <v>608.98299999999995</v>
      </c>
      <c r="L29" s="253"/>
      <c r="M29" s="253"/>
      <c r="N29" s="253"/>
      <c r="O29" s="253"/>
      <c r="P29" s="253"/>
      <c r="Q29" s="253"/>
      <c r="R29" s="253"/>
      <c r="S29" s="253"/>
      <c r="T29" s="253"/>
      <c r="U29" s="253"/>
      <c r="V29" s="253"/>
      <c r="W29" s="253"/>
      <c r="X29" s="253"/>
      <c r="Y29" s="253"/>
      <c r="Z29" s="253"/>
      <c r="AA29" s="253"/>
      <c r="AB29" s="253"/>
    </row>
    <row r="30" spans="1:28" ht="15">
      <c r="A30" s="97" t="s">
        <v>86</v>
      </c>
      <c r="B30" s="254" t="s">
        <v>83</v>
      </c>
      <c r="C30" s="278" t="s">
        <v>8</v>
      </c>
      <c r="D30" s="212">
        <f>SUM(D27:D29)</f>
        <v>2066.85</v>
      </c>
      <c r="E30" s="294">
        <f>SUM(E27:E29)</f>
        <v>1877.348</v>
      </c>
      <c r="F30" s="293">
        <f>SUM(F27:F29)</f>
        <v>2257.944</v>
      </c>
      <c r="G30" s="293">
        <f t="shared" ref="G30:K30" si="0">SUM(G27:G29)</f>
        <v>1506.922</v>
      </c>
      <c r="H30" s="293">
        <f t="shared" si="0"/>
        <v>1831.182</v>
      </c>
      <c r="I30" s="293">
        <f t="shared" si="0"/>
        <v>1796.143</v>
      </c>
      <c r="J30" s="293">
        <f t="shared" si="0"/>
        <v>1714.5889999999999</v>
      </c>
      <c r="K30" s="293">
        <f t="shared" si="0"/>
        <v>1339.1880000000001</v>
      </c>
      <c r="L30" s="253"/>
      <c r="M30" s="253"/>
      <c r="N30" s="253"/>
      <c r="O30" s="253"/>
      <c r="P30" s="253"/>
      <c r="Q30" s="253"/>
      <c r="R30" s="253"/>
      <c r="S30" s="253"/>
      <c r="T30" s="253"/>
      <c r="U30" s="253"/>
      <c r="V30" s="253"/>
      <c r="W30" s="253"/>
      <c r="X30" s="253"/>
      <c r="Y30" s="253"/>
      <c r="Z30" s="253"/>
      <c r="AA30" s="253"/>
      <c r="AB30" s="253"/>
    </row>
    <row r="31" spans="1:28" ht="59.45" customHeight="1">
      <c r="A31" s="567" t="s">
        <v>87</v>
      </c>
      <c r="B31" s="568"/>
      <c r="C31" s="568"/>
      <c r="D31" s="568"/>
      <c r="E31" s="568"/>
      <c r="F31" s="568"/>
      <c r="G31" s="568"/>
      <c r="H31" s="568"/>
      <c r="I31" s="568"/>
      <c r="J31" s="568"/>
      <c r="K31" s="569"/>
      <c r="L31" s="214"/>
      <c r="M31" s="214"/>
      <c r="N31" s="214"/>
      <c r="O31" s="214"/>
      <c r="P31" s="214"/>
      <c r="Q31" s="214"/>
      <c r="R31" s="214"/>
      <c r="S31" s="214"/>
      <c r="T31" s="214"/>
      <c r="U31" s="214"/>
      <c r="V31" s="214"/>
      <c r="W31" s="214"/>
      <c r="X31" s="214"/>
      <c r="Y31" s="214"/>
      <c r="Z31" s="214"/>
      <c r="AA31" s="214"/>
      <c r="AB31" s="214"/>
    </row>
    <row r="32" spans="1:28" ht="12.95">
      <c r="A32" s="111"/>
      <c r="B32" s="295"/>
      <c r="C32" s="295"/>
      <c r="D32" s="295"/>
      <c r="E32" s="296"/>
      <c r="F32" s="296"/>
      <c r="G32" s="296"/>
      <c r="H32" s="296"/>
      <c r="I32" s="296"/>
      <c r="J32" s="296"/>
      <c r="K32" s="296"/>
      <c r="L32" s="253"/>
      <c r="M32" s="253"/>
      <c r="N32" s="253"/>
      <c r="O32" s="253"/>
      <c r="P32" s="253"/>
      <c r="Q32" s="253"/>
      <c r="R32" s="253"/>
      <c r="S32" s="253"/>
      <c r="T32" s="253"/>
      <c r="U32" s="253"/>
      <c r="V32" s="253"/>
      <c r="W32" s="253"/>
      <c r="X32" s="253"/>
      <c r="Y32" s="253"/>
      <c r="Z32" s="253"/>
      <c r="AA32" s="253"/>
      <c r="AB32" s="253"/>
    </row>
    <row r="33" spans="1:28" ht="18">
      <c r="A33" s="560" t="s">
        <v>88</v>
      </c>
      <c r="B33" s="561"/>
      <c r="C33" s="561"/>
      <c r="D33" s="561"/>
      <c r="E33" s="561"/>
      <c r="F33" s="561"/>
      <c r="G33" s="561"/>
      <c r="H33" s="561"/>
      <c r="I33" s="561"/>
      <c r="J33" s="561"/>
      <c r="K33" s="562"/>
      <c r="L33" s="253"/>
      <c r="M33" s="253"/>
      <c r="N33" s="253"/>
      <c r="O33" s="253"/>
      <c r="P33" s="253"/>
      <c r="Q33" s="253"/>
      <c r="R33" s="253"/>
      <c r="S33" s="253"/>
      <c r="T33" s="253"/>
      <c r="U33" s="253"/>
      <c r="V33" s="253"/>
      <c r="W33" s="253"/>
      <c r="X33" s="253"/>
      <c r="Y33" s="253"/>
      <c r="Z33" s="253"/>
      <c r="AA33" s="253"/>
      <c r="AB33" s="253"/>
    </row>
    <row r="34" spans="1:28" ht="90.95">
      <c r="A34" s="215" t="s">
        <v>89</v>
      </c>
      <c r="B34" s="269"/>
      <c r="C34" s="468" t="s">
        <v>90</v>
      </c>
      <c r="D34" s="27" t="s">
        <v>91</v>
      </c>
      <c r="E34" s="269">
        <v>0</v>
      </c>
      <c r="F34" s="108">
        <v>0</v>
      </c>
      <c r="G34" s="108">
        <v>0</v>
      </c>
      <c r="H34" s="108" t="s">
        <v>8</v>
      </c>
      <c r="I34" s="108" t="s">
        <v>8</v>
      </c>
      <c r="J34" s="108" t="s">
        <v>8</v>
      </c>
      <c r="K34" s="108" t="s">
        <v>8</v>
      </c>
      <c r="L34" s="253"/>
      <c r="M34" s="253"/>
      <c r="N34" s="253"/>
      <c r="O34" s="253"/>
      <c r="P34" s="253"/>
      <c r="Q34" s="253"/>
      <c r="R34" s="253"/>
      <c r="S34" s="253"/>
      <c r="T34" s="253"/>
      <c r="U34" s="253"/>
      <c r="V34" s="253"/>
      <c r="W34" s="253"/>
      <c r="X34" s="253"/>
      <c r="Y34" s="253"/>
      <c r="Z34" s="253"/>
      <c r="AA34" s="253"/>
      <c r="AB34" s="253"/>
    </row>
    <row r="35" spans="1:28" ht="39">
      <c r="A35" s="531" t="s">
        <v>92</v>
      </c>
      <c r="B35" s="297"/>
      <c r="C35" s="469" t="s">
        <v>93</v>
      </c>
      <c r="D35" s="414" t="s">
        <v>94</v>
      </c>
      <c r="E35" s="297">
        <v>0</v>
      </c>
      <c r="F35" s="195">
        <v>0</v>
      </c>
      <c r="G35" s="195">
        <v>0</v>
      </c>
      <c r="H35" s="195" t="s">
        <v>8</v>
      </c>
      <c r="I35" s="195" t="s">
        <v>8</v>
      </c>
      <c r="J35" s="195" t="s">
        <v>8</v>
      </c>
      <c r="K35" s="195" t="s">
        <v>8</v>
      </c>
      <c r="L35" s="253"/>
      <c r="M35" s="253"/>
      <c r="N35" s="253"/>
      <c r="O35" s="253"/>
      <c r="P35" s="253"/>
      <c r="Q35" s="253"/>
      <c r="R35" s="253"/>
      <c r="S35" s="253"/>
      <c r="T35" s="253"/>
      <c r="U35" s="253"/>
      <c r="V35" s="253"/>
      <c r="W35" s="253"/>
      <c r="X35" s="253"/>
      <c r="Y35" s="253"/>
      <c r="Z35" s="253"/>
      <c r="AA35" s="253"/>
      <c r="AB35" s="253"/>
    </row>
    <row r="36" spans="1:28" ht="15.95">
      <c r="A36" s="216" t="s">
        <v>95</v>
      </c>
      <c r="B36" s="269"/>
      <c r="C36" s="269" t="s">
        <v>8</v>
      </c>
      <c r="D36" s="155">
        <v>32</v>
      </c>
      <c r="E36" s="114">
        <v>17</v>
      </c>
      <c r="F36" s="114">
        <v>19</v>
      </c>
      <c r="G36" s="114">
        <v>15</v>
      </c>
      <c r="H36" s="108" t="s">
        <v>8</v>
      </c>
      <c r="I36" s="108" t="s">
        <v>8</v>
      </c>
      <c r="J36" s="108" t="s">
        <v>8</v>
      </c>
      <c r="K36" s="108" t="s">
        <v>8</v>
      </c>
      <c r="L36" s="253"/>
      <c r="M36" s="253"/>
      <c r="N36" s="253"/>
      <c r="O36" s="253"/>
      <c r="P36" s="253"/>
      <c r="Q36" s="253"/>
      <c r="R36" s="253"/>
      <c r="S36" s="253"/>
      <c r="T36" s="253"/>
      <c r="U36" s="253"/>
      <c r="V36" s="253"/>
      <c r="W36" s="253"/>
      <c r="X36" s="253"/>
      <c r="Y36" s="253"/>
      <c r="Z36" s="253"/>
      <c r="AA36" s="253"/>
      <c r="AB36" s="253"/>
    </row>
    <row r="37" spans="1:28" ht="15.75" customHeight="1">
      <c r="A37" s="563" t="s">
        <v>96</v>
      </c>
      <c r="B37" s="563"/>
      <c r="C37" s="563"/>
      <c r="D37" s="563"/>
      <c r="E37" s="563"/>
      <c r="F37" s="563"/>
      <c r="G37" s="563"/>
      <c r="H37" s="563"/>
      <c r="I37" s="563"/>
      <c r="J37" s="563"/>
      <c r="K37" s="563"/>
      <c r="L37" s="253"/>
      <c r="M37" s="253"/>
      <c r="N37" s="253"/>
      <c r="O37" s="253"/>
      <c r="P37" s="253"/>
      <c r="Q37" s="253"/>
      <c r="R37" s="253"/>
      <c r="S37" s="253"/>
      <c r="T37" s="253"/>
      <c r="U37" s="253"/>
      <c r="V37" s="253"/>
      <c r="W37" s="253"/>
      <c r="X37" s="253"/>
      <c r="Y37" s="253"/>
      <c r="Z37" s="253"/>
      <c r="AA37" s="253"/>
      <c r="AB37" s="253"/>
    </row>
    <row r="38" spans="1:28" ht="12.95">
      <c r="A38" s="23" t="s">
        <v>18</v>
      </c>
      <c r="B38" s="269"/>
      <c r="C38" s="269" t="s">
        <v>8</v>
      </c>
      <c r="D38" s="155">
        <v>13</v>
      </c>
      <c r="E38" s="114">
        <v>14</v>
      </c>
      <c r="F38" s="114">
        <v>16</v>
      </c>
      <c r="G38" s="114">
        <v>13</v>
      </c>
      <c r="H38" s="108" t="s">
        <v>8</v>
      </c>
      <c r="I38" s="108" t="s">
        <v>8</v>
      </c>
      <c r="J38" s="108" t="s">
        <v>8</v>
      </c>
      <c r="K38" s="108" t="s">
        <v>8</v>
      </c>
      <c r="L38" s="253"/>
      <c r="M38" s="253"/>
      <c r="N38" s="253"/>
      <c r="O38" s="253"/>
      <c r="P38" s="253"/>
      <c r="Q38" s="253"/>
      <c r="R38" s="253"/>
      <c r="S38" s="253"/>
      <c r="T38" s="253"/>
      <c r="U38" s="253"/>
      <c r="V38" s="253"/>
      <c r="W38" s="253"/>
      <c r="X38" s="253"/>
      <c r="Y38" s="253"/>
      <c r="Z38" s="253"/>
      <c r="AA38" s="253"/>
      <c r="AB38" s="253"/>
    </row>
    <row r="39" spans="1:28" ht="12.95">
      <c r="A39" s="23" t="s">
        <v>97</v>
      </c>
      <c r="B39" s="269"/>
      <c r="C39" s="269" t="s">
        <v>8</v>
      </c>
      <c r="D39" s="155">
        <v>19</v>
      </c>
      <c r="E39" s="114">
        <v>2</v>
      </c>
      <c r="F39" s="114">
        <v>3</v>
      </c>
      <c r="G39" s="114">
        <v>2</v>
      </c>
      <c r="H39" s="108" t="s">
        <v>8</v>
      </c>
      <c r="I39" s="108" t="s">
        <v>8</v>
      </c>
      <c r="J39" s="108" t="s">
        <v>8</v>
      </c>
      <c r="K39" s="108" t="s">
        <v>8</v>
      </c>
      <c r="L39" s="253"/>
      <c r="M39" s="253"/>
      <c r="N39" s="253"/>
      <c r="O39" s="253"/>
      <c r="P39" s="253"/>
      <c r="Q39" s="253"/>
      <c r="R39" s="253"/>
      <c r="S39" s="253"/>
      <c r="T39" s="253"/>
      <c r="U39" s="253"/>
      <c r="V39" s="253"/>
      <c r="W39" s="253"/>
      <c r="X39" s="253"/>
      <c r="Y39" s="253"/>
      <c r="Z39" s="253"/>
      <c r="AA39" s="253"/>
      <c r="AB39" s="253"/>
    </row>
    <row r="40" spans="1:28" ht="12.95">
      <c r="A40" s="23" t="s">
        <v>98</v>
      </c>
      <c r="B40" s="269"/>
      <c r="C40" s="269" t="s">
        <v>8</v>
      </c>
      <c r="D40" s="155">
        <v>0</v>
      </c>
      <c r="E40" s="114">
        <v>0</v>
      </c>
      <c r="F40" s="114">
        <v>0</v>
      </c>
      <c r="G40" s="114">
        <v>0</v>
      </c>
      <c r="H40" s="108" t="s">
        <v>8</v>
      </c>
      <c r="I40" s="108" t="s">
        <v>8</v>
      </c>
      <c r="J40" s="108" t="s">
        <v>8</v>
      </c>
      <c r="K40" s="108" t="s">
        <v>8</v>
      </c>
      <c r="L40" s="253"/>
      <c r="M40" s="253"/>
      <c r="N40" s="253"/>
      <c r="O40" s="253"/>
      <c r="P40" s="253"/>
      <c r="Q40" s="253"/>
      <c r="R40" s="253"/>
      <c r="S40" s="253"/>
      <c r="T40" s="253"/>
      <c r="U40" s="253"/>
      <c r="V40" s="253"/>
      <c r="W40" s="253"/>
      <c r="X40" s="253"/>
      <c r="Y40" s="253"/>
      <c r="Z40" s="253"/>
      <c r="AA40" s="253"/>
      <c r="AB40" s="253"/>
    </row>
    <row r="41" spans="1:28" ht="12.95">
      <c r="A41" s="23" t="s">
        <v>99</v>
      </c>
      <c r="B41" s="269"/>
      <c r="C41" s="269" t="s">
        <v>8</v>
      </c>
      <c r="D41" s="155">
        <v>0</v>
      </c>
      <c r="E41" s="114">
        <v>1</v>
      </c>
      <c r="F41" s="114">
        <v>0</v>
      </c>
      <c r="G41" s="114">
        <v>1</v>
      </c>
      <c r="H41" s="108" t="s">
        <v>8</v>
      </c>
      <c r="I41" s="108" t="s">
        <v>8</v>
      </c>
      <c r="J41" s="108" t="s">
        <v>8</v>
      </c>
      <c r="K41" s="108" t="s">
        <v>8</v>
      </c>
      <c r="L41" s="253"/>
      <c r="M41" s="253"/>
      <c r="N41" s="253"/>
      <c r="O41" s="253"/>
      <c r="P41" s="253"/>
      <c r="Q41" s="253"/>
      <c r="R41" s="253"/>
      <c r="S41" s="253"/>
      <c r="T41" s="253"/>
      <c r="U41" s="253"/>
      <c r="V41" s="253"/>
      <c r="W41" s="253"/>
      <c r="X41" s="253"/>
      <c r="Y41" s="253"/>
      <c r="Z41" s="253"/>
      <c r="AA41" s="253"/>
      <c r="AB41" s="253"/>
    </row>
    <row r="42" spans="1:28" ht="12.95">
      <c r="A42" s="23" t="s">
        <v>100</v>
      </c>
      <c r="B42" s="269"/>
      <c r="C42" s="269" t="s">
        <v>8</v>
      </c>
      <c r="D42" s="155">
        <v>0</v>
      </c>
      <c r="E42" s="114">
        <v>0</v>
      </c>
      <c r="F42" s="114">
        <v>0</v>
      </c>
      <c r="G42" s="114">
        <v>0</v>
      </c>
      <c r="H42" s="108" t="s">
        <v>8</v>
      </c>
      <c r="I42" s="108" t="s">
        <v>8</v>
      </c>
      <c r="J42" s="108" t="s">
        <v>8</v>
      </c>
      <c r="K42" s="108" t="s">
        <v>8</v>
      </c>
      <c r="L42" s="253"/>
      <c r="M42" s="253"/>
      <c r="N42" s="253"/>
      <c r="O42" s="253"/>
      <c r="P42" s="253"/>
      <c r="Q42" s="253"/>
      <c r="R42" s="253"/>
      <c r="S42" s="253"/>
      <c r="T42" s="253"/>
      <c r="U42" s="253"/>
      <c r="V42" s="253"/>
      <c r="W42" s="253"/>
      <c r="X42" s="253"/>
      <c r="Y42" s="253"/>
      <c r="Z42" s="253"/>
      <c r="AA42" s="253"/>
      <c r="AB42" s="253"/>
    </row>
    <row r="43" spans="1:28" ht="12.95">
      <c r="A43" s="23" t="s">
        <v>101</v>
      </c>
      <c r="B43" s="269"/>
      <c r="C43" s="269" t="s">
        <v>8</v>
      </c>
      <c r="D43" s="155">
        <v>0</v>
      </c>
      <c r="E43" s="114">
        <v>0</v>
      </c>
      <c r="F43" s="114">
        <v>0</v>
      </c>
      <c r="G43" s="114">
        <v>0</v>
      </c>
      <c r="H43" s="108" t="s">
        <v>8</v>
      </c>
      <c r="I43" s="108" t="s">
        <v>8</v>
      </c>
      <c r="J43" s="108" t="s">
        <v>8</v>
      </c>
      <c r="K43" s="108" t="s">
        <v>8</v>
      </c>
      <c r="L43" s="253"/>
      <c r="M43" s="253"/>
      <c r="N43" s="253"/>
      <c r="O43" s="253"/>
      <c r="P43" s="253"/>
      <c r="Q43" s="253"/>
      <c r="R43" s="253"/>
      <c r="S43" s="253"/>
      <c r="T43" s="253"/>
      <c r="U43" s="253"/>
      <c r="V43" s="253"/>
      <c r="W43" s="253"/>
      <c r="X43" s="253"/>
      <c r="Y43" s="253"/>
      <c r="Z43" s="253"/>
      <c r="AA43" s="253"/>
      <c r="AB43" s="253"/>
    </row>
    <row r="44" spans="1:28" ht="15">
      <c r="A44" s="409" t="s">
        <v>102</v>
      </c>
      <c r="B44" s="299"/>
      <c r="C44" s="466" t="s">
        <v>8</v>
      </c>
      <c r="D44" s="532" t="s">
        <v>103</v>
      </c>
      <c r="E44" s="115">
        <v>2881</v>
      </c>
      <c r="F44" s="115">
        <v>1587</v>
      </c>
      <c r="G44" s="116" t="s">
        <v>8</v>
      </c>
      <c r="H44" s="117" t="s">
        <v>8</v>
      </c>
      <c r="I44" s="117" t="s">
        <v>8</v>
      </c>
      <c r="J44" s="117" t="s">
        <v>8</v>
      </c>
      <c r="K44" s="117" t="s">
        <v>8</v>
      </c>
      <c r="L44" s="253"/>
      <c r="M44" s="253"/>
      <c r="N44" s="253"/>
      <c r="O44" s="253"/>
      <c r="P44" s="253"/>
      <c r="Q44" s="253"/>
      <c r="R44" s="253"/>
      <c r="S44" s="253"/>
      <c r="T44" s="253"/>
      <c r="U44" s="253"/>
      <c r="V44" s="253"/>
      <c r="W44" s="253"/>
      <c r="X44" s="253"/>
      <c r="Y44" s="253"/>
      <c r="Z44" s="253"/>
      <c r="AA44" s="253"/>
      <c r="AB44" s="253"/>
    </row>
    <row r="45" spans="1:28" ht="15">
      <c r="A45" s="410" t="s">
        <v>104</v>
      </c>
      <c r="B45" s="300"/>
      <c r="C45" s="269" t="s">
        <v>8</v>
      </c>
      <c r="D45" s="470">
        <v>0</v>
      </c>
      <c r="E45" s="300">
        <v>0</v>
      </c>
      <c r="F45" s="196" t="s">
        <v>8</v>
      </c>
      <c r="G45" s="196" t="s">
        <v>8</v>
      </c>
      <c r="H45" s="196" t="s">
        <v>8</v>
      </c>
      <c r="I45" s="196" t="s">
        <v>8</v>
      </c>
      <c r="J45" s="196" t="s">
        <v>8</v>
      </c>
      <c r="K45" s="196" t="s">
        <v>8</v>
      </c>
      <c r="L45" s="253"/>
      <c r="M45" s="253"/>
      <c r="N45" s="253"/>
      <c r="O45" s="253"/>
      <c r="P45" s="253"/>
      <c r="Q45" s="253"/>
      <c r="R45" s="253"/>
      <c r="S45" s="253"/>
      <c r="T45" s="253"/>
      <c r="U45" s="253"/>
      <c r="V45" s="253"/>
      <c r="W45" s="253"/>
      <c r="X45" s="253"/>
      <c r="Y45" s="253"/>
      <c r="Z45" s="253"/>
      <c r="AA45" s="253"/>
      <c r="AB45" s="253"/>
    </row>
    <row r="46" spans="1:28" ht="137.44999999999999" customHeight="1">
      <c r="A46" s="570" t="s">
        <v>105</v>
      </c>
      <c r="B46" s="571"/>
      <c r="C46" s="571"/>
      <c r="D46" s="571"/>
      <c r="E46" s="571"/>
      <c r="F46" s="571"/>
      <c r="G46" s="571"/>
      <c r="H46" s="571"/>
      <c r="I46" s="571"/>
      <c r="J46" s="571"/>
      <c r="K46" s="572"/>
      <c r="L46" s="253"/>
      <c r="M46" s="253"/>
      <c r="N46" s="253"/>
      <c r="O46" s="253"/>
      <c r="P46" s="253"/>
      <c r="Q46" s="253"/>
      <c r="R46" s="253"/>
      <c r="S46" s="253"/>
      <c r="T46" s="253"/>
      <c r="U46" s="253"/>
      <c r="V46" s="253"/>
      <c r="W46" s="253"/>
      <c r="X46" s="253"/>
      <c r="Y46" s="253"/>
      <c r="Z46" s="253"/>
      <c r="AA46" s="253"/>
      <c r="AB46" s="253"/>
    </row>
    <row r="47" spans="1:28">
      <c r="A47" s="94"/>
      <c r="B47" s="301"/>
      <c r="C47" s="301"/>
      <c r="D47" s="301"/>
      <c r="E47" s="301"/>
      <c r="F47" s="301"/>
      <c r="G47" s="301"/>
      <c r="H47" s="301"/>
      <c r="I47" s="301"/>
      <c r="J47" s="301"/>
      <c r="K47" s="301"/>
      <c r="L47" s="253"/>
      <c r="M47" s="253"/>
      <c r="N47" s="253"/>
      <c r="O47" s="253"/>
      <c r="P47" s="253"/>
      <c r="Q47" s="253"/>
      <c r="R47" s="253"/>
      <c r="S47" s="253"/>
      <c r="T47" s="253"/>
      <c r="U47" s="253"/>
      <c r="V47" s="253"/>
      <c r="W47" s="253"/>
      <c r="X47" s="253"/>
      <c r="Y47" s="253"/>
      <c r="Z47" s="253"/>
      <c r="AA47" s="253"/>
      <c r="AB47" s="253"/>
    </row>
    <row r="48" spans="1:28" ht="18">
      <c r="A48" s="566" t="s">
        <v>106</v>
      </c>
      <c r="B48" s="566"/>
      <c r="C48" s="566"/>
      <c r="D48" s="566"/>
      <c r="E48" s="566"/>
      <c r="F48" s="566"/>
      <c r="G48" s="566"/>
      <c r="H48" s="566"/>
      <c r="I48" s="566"/>
      <c r="J48" s="566"/>
      <c r="K48" s="566"/>
      <c r="L48" s="253"/>
      <c r="M48" s="253"/>
      <c r="N48" s="253"/>
      <c r="O48" s="253"/>
      <c r="P48" s="253"/>
      <c r="Q48" s="253"/>
      <c r="R48" s="253"/>
      <c r="S48" s="253"/>
      <c r="T48" s="253"/>
      <c r="U48" s="253"/>
      <c r="V48" s="253"/>
      <c r="W48" s="253"/>
      <c r="X48" s="253"/>
      <c r="Y48" s="253"/>
      <c r="Z48" s="253"/>
      <c r="AA48" s="253"/>
      <c r="AB48" s="253"/>
    </row>
    <row r="49" spans="1:12" ht="15">
      <c r="A49" s="110" t="s">
        <v>107</v>
      </c>
      <c r="B49" s="464" t="s">
        <v>52</v>
      </c>
      <c r="C49" s="465">
        <v>1</v>
      </c>
      <c r="D49" s="175" t="s">
        <v>108</v>
      </c>
      <c r="E49" s="302">
        <v>1</v>
      </c>
      <c r="F49" s="303">
        <v>1.04</v>
      </c>
      <c r="G49" s="304" t="s">
        <v>8</v>
      </c>
      <c r="H49" s="269" t="s">
        <v>8</v>
      </c>
      <c r="I49" s="269" t="s">
        <v>8</v>
      </c>
      <c r="J49" s="269" t="s">
        <v>8</v>
      </c>
      <c r="K49" s="269" t="s">
        <v>8</v>
      </c>
      <c r="L49" s="253"/>
    </row>
    <row r="50" spans="1:12" ht="30.75" customHeight="1">
      <c r="A50" s="576" t="s">
        <v>109</v>
      </c>
      <c r="B50" s="551"/>
      <c r="C50" s="551"/>
      <c r="D50" s="551"/>
      <c r="E50" s="551"/>
      <c r="F50" s="551"/>
      <c r="G50" s="551"/>
      <c r="H50" s="551"/>
      <c r="I50" s="551"/>
      <c r="J50" s="551"/>
      <c r="K50" s="552"/>
      <c r="L50" s="253"/>
    </row>
    <row r="51" spans="1:12" ht="12.95">
      <c r="A51" s="112"/>
      <c r="B51" s="305"/>
      <c r="C51" s="305"/>
      <c r="D51" s="305"/>
      <c r="E51" s="306"/>
      <c r="F51" s="306"/>
      <c r="G51" s="306"/>
      <c r="H51" s="307"/>
      <c r="I51" s="307"/>
      <c r="J51" s="279"/>
      <c r="K51" s="306"/>
      <c r="L51" s="253"/>
    </row>
    <row r="52" spans="1:12" ht="18">
      <c r="A52" s="566" t="s">
        <v>110</v>
      </c>
      <c r="B52" s="566"/>
      <c r="C52" s="566"/>
      <c r="D52" s="566"/>
      <c r="E52" s="566"/>
      <c r="F52" s="566"/>
      <c r="G52" s="566"/>
      <c r="H52" s="566"/>
      <c r="I52" s="566"/>
      <c r="J52" s="566"/>
      <c r="K52" s="566"/>
      <c r="L52" s="280"/>
    </row>
    <row r="53" spans="1:12" ht="15">
      <c r="A53" s="98" t="s">
        <v>111</v>
      </c>
      <c r="B53" s="285" t="s">
        <v>112</v>
      </c>
      <c r="C53" s="269" t="s">
        <v>8</v>
      </c>
      <c r="D53" s="171">
        <v>170436</v>
      </c>
      <c r="E53" s="309">
        <v>75425</v>
      </c>
      <c r="F53" s="309">
        <v>68618</v>
      </c>
      <c r="G53" s="309">
        <v>42484</v>
      </c>
      <c r="H53" s="309">
        <v>33723</v>
      </c>
      <c r="I53" s="310" t="s">
        <v>8</v>
      </c>
      <c r="J53" s="311" t="s">
        <v>8</v>
      </c>
      <c r="K53" s="310" t="s">
        <v>8</v>
      </c>
      <c r="L53" s="280"/>
    </row>
    <row r="54" spans="1:12" ht="15">
      <c r="A54" s="98" t="s">
        <v>113</v>
      </c>
      <c r="B54" s="312" t="s">
        <v>112</v>
      </c>
      <c r="C54" s="269" t="s">
        <v>8</v>
      </c>
      <c r="D54" s="171">
        <v>15448</v>
      </c>
      <c r="E54" s="309">
        <v>59126</v>
      </c>
      <c r="F54" s="309">
        <v>38474</v>
      </c>
      <c r="G54" s="309">
        <v>6247</v>
      </c>
      <c r="H54" s="309">
        <v>3415</v>
      </c>
      <c r="I54" s="271" t="s">
        <v>8</v>
      </c>
      <c r="J54" s="282" t="s">
        <v>8</v>
      </c>
      <c r="K54" s="271" t="s">
        <v>8</v>
      </c>
      <c r="L54" s="280"/>
    </row>
    <row r="55" spans="1:12" ht="12.95">
      <c r="A55" s="98" t="s">
        <v>114</v>
      </c>
      <c r="B55" s="312" t="s">
        <v>112</v>
      </c>
      <c r="C55" s="269" t="s">
        <v>8</v>
      </c>
      <c r="D55" s="171">
        <f>SUM(D53:D54)</f>
        <v>185884</v>
      </c>
      <c r="E55" s="309">
        <f>E54+E53</f>
        <v>134551</v>
      </c>
      <c r="F55" s="309">
        <f>F54+F53</f>
        <v>107092</v>
      </c>
      <c r="G55" s="309">
        <f>G54+G53</f>
        <v>48731</v>
      </c>
      <c r="H55" s="309">
        <f>H54+H53</f>
        <v>37138</v>
      </c>
      <c r="I55" s="271" t="s">
        <v>8</v>
      </c>
      <c r="J55" s="282" t="s">
        <v>8</v>
      </c>
      <c r="K55" s="271" t="s">
        <v>8</v>
      </c>
      <c r="L55" s="280"/>
    </row>
    <row r="56" spans="1:12" ht="70.5" customHeight="1">
      <c r="A56" s="558" t="s">
        <v>115</v>
      </c>
      <c r="B56" s="558"/>
      <c r="C56" s="558"/>
      <c r="D56" s="558"/>
      <c r="E56" s="558"/>
      <c r="F56" s="558"/>
      <c r="G56" s="558"/>
      <c r="H56" s="558"/>
      <c r="I56" s="558"/>
      <c r="J56" s="558"/>
      <c r="K56" s="559"/>
      <c r="L56" s="280"/>
    </row>
    <row r="57" spans="1:12" ht="12.95">
      <c r="A57" s="112"/>
      <c r="B57" s="305"/>
      <c r="C57" s="305"/>
      <c r="D57" s="305"/>
      <c r="E57" s="306"/>
      <c r="F57" s="306"/>
      <c r="G57" s="306"/>
      <c r="H57" s="307"/>
      <c r="I57" s="307"/>
      <c r="J57" s="113"/>
      <c r="K57" s="306"/>
      <c r="L57" s="253"/>
    </row>
    <row r="62" spans="1:12">
      <c r="A62" s="252"/>
      <c r="B62" s="253"/>
      <c r="C62" s="253"/>
      <c r="D62" s="253"/>
      <c r="E62" s="253"/>
      <c r="F62" s="253"/>
      <c r="G62" s="253"/>
      <c r="H62" s="253"/>
      <c r="I62" s="253"/>
      <c r="J62" s="253"/>
      <c r="K62" s="253"/>
      <c r="L62" s="253"/>
    </row>
  </sheetData>
  <mergeCells count="19">
    <mergeCell ref="B1:K1"/>
    <mergeCell ref="A4:K4"/>
    <mergeCell ref="A1:A3"/>
    <mergeCell ref="A9:K9"/>
    <mergeCell ref="A14:K14"/>
    <mergeCell ref="A12:K12"/>
    <mergeCell ref="A11:K11"/>
    <mergeCell ref="B2:K2"/>
    <mergeCell ref="A56:K56"/>
    <mergeCell ref="A33:K33"/>
    <mergeCell ref="A37:K37"/>
    <mergeCell ref="A19:K19"/>
    <mergeCell ref="A26:K26"/>
    <mergeCell ref="A52:K52"/>
    <mergeCell ref="A48:K48"/>
    <mergeCell ref="A31:K31"/>
    <mergeCell ref="A46:K46"/>
    <mergeCell ref="A24:K24"/>
    <mergeCell ref="A50:K50"/>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1"/>
  <sheetViews>
    <sheetView showGridLines="0" zoomScale="95" zoomScaleNormal="95" workbookViewId="0">
      <pane ySplit="3" topLeftCell="A189" activePane="bottomLeft" state="frozen"/>
      <selection pane="bottomLeft" activeCell="A203" sqref="A203"/>
    </sheetView>
  </sheetViews>
  <sheetFormatPr defaultColWidth="9.140625" defaultRowHeight="12.6"/>
  <cols>
    <col min="1" max="1" width="77.140625" style="11" customWidth="1"/>
    <col min="2" max="2" width="20.85546875" style="11" customWidth="1"/>
    <col min="3" max="3" width="36.85546875" style="11" customWidth="1"/>
    <col min="4" max="5" width="18.5703125" style="11" customWidth="1"/>
    <col min="6" max="6" width="19.85546875" style="11" customWidth="1"/>
    <col min="7" max="7" width="17.140625" style="11" customWidth="1"/>
    <col min="8" max="8" width="17.28515625" style="11" customWidth="1"/>
    <col min="9" max="9" width="17.7109375" style="11" customWidth="1"/>
    <col min="10" max="10" width="17.42578125" style="11" customWidth="1"/>
    <col min="11" max="11" width="15.5703125" style="11" customWidth="1"/>
    <col min="12" max="16384" width="9.140625" style="11"/>
  </cols>
  <sheetData>
    <row r="1" spans="1:19" ht="38.450000000000003" customHeight="1">
      <c r="A1" s="253"/>
      <c r="B1" s="640" t="s">
        <v>116</v>
      </c>
      <c r="C1" s="577"/>
      <c r="D1" s="577"/>
      <c r="E1" s="577"/>
      <c r="F1" s="577"/>
      <c r="G1" s="577"/>
      <c r="H1" s="577"/>
      <c r="I1" s="577"/>
      <c r="J1" s="577"/>
      <c r="K1" s="577"/>
      <c r="L1" s="253"/>
      <c r="M1" s="253"/>
      <c r="N1" s="253"/>
      <c r="O1" s="253"/>
      <c r="P1" s="253"/>
      <c r="Q1" s="253"/>
      <c r="R1" s="253"/>
      <c r="S1" s="253"/>
    </row>
    <row r="2" spans="1:19" ht="45" customHeight="1">
      <c r="A2" s="253"/>
      <c r="B2" s="644" t="s">
        <v>117</v>
      </c>
      <c r="C2" s="645"/>
      <c r="D2" s="645"/>
      <c r="E2" s="645"/>
      <c r="F2" s="645"/>
      <c r="G2" s="645"/>
      <c r="H2" s="645"/>
      <c r="I2" s="645"/>
      <c r="J2" s="645"/>
      <c r="K2" s="645"/>
      <c r="L2" s="253"/>
      <c r="M2" s="253"/>
      <c r="N2" s="253"/>
      <c r="O2" s="253"/>
      <c r="P2" s="253"/>
      <c r="Q2" s="253"/>
      <c r="R2" s="253"/>
      <c r="S2" s="253"/>
    </row>
    <row r="3" spans="1:19" ht="21" customHeight="1">
      <c r="A3" s="253"/>
      <c r="B3" s="193" t="s">
        <v>4</v>
      </c>
      <c r="C3" s="193" t="s">
        <v>49</v>
      </c>
      <c r="D3" s="193">
        <v>2023</v>
      </c>
      <c r="E3" s="193">
        <v>2022</v>
      </c>
      <c r="F3" s="193">
        <v>2021</v>
      </c>
      <c r="G3" s="193">
        <v>2020</v>
      </c>
      <c r="H3" s="193">
        <v>2019</v>
      </c>
      <c r="I3" s="193">
        <v>2018</v>
      </c>
      <c r="J3" s="193">
        <v>2017</v>
      </c>
      <c r="K3" s="526">
        <v>2016</v>
      </c>
      <c r="L3" s="253"/>
      <c r="M3" s="253"/>
      <c r="N3" s="253"/>
      <c r="O3" s="253"/>
      <c r="P3" s="253"/>
      <c r="Q3" s="253"/>
      <c r="R3" s="253"/>
      <c r="S3" s="253"/>
    </row>
    <row r="4" spans="1:19" ht="18">
      <c r="A4" s="560" t="s">
        <v>118</v>
      </c>
      <c r="B4" s="561"/>
      <c r="C4" s="561"/>
      <c r="D4" s="561"/>
      <c r="E4" s="561"/>
      <c r="F4" s="561"/>
      <c r="G4" s="561"/>
      <c r="H4" s="561"/>
      <c r="I4" s="561"/>
      <c r="J4" s="561"/>
      <c r="K4" s="616"/>
      <c r="L4" s="253"/>
      <c r="M4" s="253"/>
      <c r="N4" s="253"/>
      <c r="O4" s="253"/>
      <c r="P4" s="253"/>
      <c r="Q4" s="253"/>
      <c r="R4" s="253"/>
      <c r="S4" s="253"/>
    </row>
    <row r="5" spans="1:19" ht="51" customHeight="1">
      <c r="A5" s="118" t="s">
        <v>119</v>
      </c>
      <c r="B5" s="297" t="s">
        <v>52</v>
      </c>
      <c r="C5" s="473" t="s">
        <v>120</v>
      </c>
      <c r="D5" s="160" t="s">
        <v>121</v>
      </c>
      <c r="E5" s="108" t="s">
        <v>122</v>
      </c>
      <c r="F5" s="297" t="s">
        <v>123</v>
      </c>
      <c r="G5" s="297" t="s">
        <v>124</v>
      </c>
      <c r="H5" s="297" t="s">
        <v>123</v>
      </c>
      <c r="I5" s="119">
        <v>0.88</v>
      </c>
      <c r="J5" s="527">
        <v>0.89</v>
      </c>
      <c r="K5" s="528" t="s">
        <v>8</v>
      </c>
      <c r="L5" s="253"/>
      <c r="M5" s="253"/>
      <c r="N5" s="253"/>
      <c r="O5" s="253"/>
      <c r="P5" s="253"/>
      <c r="Q5" s="253"/>
      <c r="R5" s="253"/>
      <c r="S5" s="253"/>
    </row>
    <row r="6" spans="1:19" ht="14.45" customHeight="1">
      <c r="A6" s="631" t="s">
        <v>125</v>
      </c>
      <c r="B6" s="631"/>
      <c r="C6" s="631"/>
      <c r="D6" s="631"/>
      <c r="E6" s="631"/>
      <c r="F6" s="631"/>
      <c r="G6" s="631"/>
      <c r="H6" s="631"/>
      <c r="I6" s="631"/>
      <c r="J6" s="631"/>
      <c r="K6" s="643"/>
      <c r="L6" s="253"/>
      <c r="M6" s="253"/>
      <c r="N6" s="253"/>
      <c r="O6" s="253"/>
      <c r="P6" s="253"/>
      <c r="Q6" s="253"/>
      <c r="R6" s="253"/>
      <c r="S6" s="253"/>
    </row>
    <row r="7" spans="1:19" ht="14.45" customHeight="1">
      <c r="A7" s="329" t="s">
        <v>26</v>
      </c>
      <c r="B7" s="269" t="s">
        <v>52</v>
      </c>
      <c r="C7" s="319" t="s">
        <v>8</v>
      </c>
      <c r="D7" s="167">
        <v>0.9</v>
      </c>
      <c r="E7" s="166">
        <v>0.89</v>
      </c>
      <c r="F7" s="269" t="s">
        <v>8</v>
      </c>
      <c r="G7" s="269" t="s">
        <v>8</v>
      </c>
      <c r="H7" s="269" t="s">
        <v>8</v>
      </c>
      <c r="I7" s="269" t="s">
        <v>8</v>
      </c>
      <c r="J7" s="269" t="s">
        <v>8</v>
      </c>
      <c r="K7" s="269" t="s">
        <v>8</v>
      </c>
      <c r="L7" s="253"/>
      <c r="M7" s="253"/>
      <c r="N7" s="253"/>
      <c r="O7" s="253"/>
      <c r="P7" s="253"/>
      <c r="Q7" s="253"/>
      <c r="R7" s="253"/>
      <c r="S7" s="253"/>
    </row>
    <row r="8" spans="1:19" ht="14.45" customHeight="1">
      <c r="A8" s="329" t="s">
        <v>25</v>
      </c>
      <c r="B8" s="269" t="s">
        <v>52</v>
      </c>
      <c r="C8" s="319" t="s">
        <v>8</v>
      </c>
      <c r="D8" s="167">
        <v>0.9</v>
      </c>
      <c r="E8" s="166">
        <v>0.9</v>
      </c>
      <c r="F8" s="269" t="s">
        <v>8</v>
      </c>
      <c r="G8" s="269" t="s">
        <v>8</v>
      </c>
      <c r="H8" s="269" t="s">
        <v>8</v>
      </c>
      <c r="I8" s="269" t="s">
        <v>8</v>
      </c>
      <c r="J8" s="269" t="s">
        <v>8</v>
      </c>
      <c r="K8" s="269" t="s">
        <v>8</v>
      </c>
      <c r="L8" s="253"/>
      <c r="M8" s="253"/>
      <c r="N8" s="253"/>
      <c r="O8" s="253"/>
      <c r="P8" s="253"/>
      <c r="Q8" s="253"/>
      <c r="R8" s="253"/>
      <c r="S8" s="253"/>
    </row>
    <row r="9" spans="1:19" ht="14.45" customHeight="1">
      <c r="A9" s="316" t="s">
        <v>126</v>
      </c>
      <c r="B9" s="269" t="s">
        <v>52</v>
      </c>
      <c r="C9" s="319" t="s">
        <v>8</v>
      </c>
      <c r="D9" s="167">
        <v>0.91</v>
      </c>
      <c r="E9" s="166" t="s">
        <v>8</v>
      </c>
      <c r="F9" s="269" t="s">
        <v>8</v>
      </c>
      <c r="G9" s="269" t="s">
        <v>8</v>
      </c>
      <c r="H9" s="269" t="s">
        <v>8</v>
      </c>
      <c r="I9" s="269" t="s">
        <v>8</v>
      </c>
      <c r="J9" s="269" t="s">
        <v>8</v>
      </c>
      <c r="K9" s="269" t="s">
        <v>8</v>
      </c>
      <c r="L9" s="253"/>
      <c r="M9" s="253"/>
      <c r="N9" s="253"/>
      <c r="O9" s="253"/>
      <c r="P9" s="253"/>
      <c r="Q9" s="253"/>
      <c r="R9" s="253"/>
      <c r="S9" s="253"/>
    </row>
    <row r="10" spans="1:19" ht="66.599999999999994" customHeight="1">
      <c r="A10" s="618" t="s">
        <v>127</v>
      </c>
      <c r="B10" s="619"/>
      <c r="C10" s="619"/>
      <c r="D10" s="619"/>
      <c r="E10" s="619"/>
      <c r="F10" s="619"/>
      <c r="G10" s="619"/>
      <c r="H10" s="619"/>
      <c r="I10" s="619"/>
      <c r="J10" s="619"/>
      <c r="K10" s="620"/>
      <c r="L10" s="253"/>
      <c r="M10" s="253"/>
      <c r="N10" s="253"/>
      <c r="O10" s="253"/>
      <c r="P10" s="253"/>
      <c r="Q10" s="253"/>
      <c r="R10" s="253"/>
      <c r="S10" s="253"/>
    </row>
    <row r="11" spans="1:19" ht="12" customHeight="1">
      <c r="A11" s="314"/>
      <c r="B11" s="314"/>
      <c r="C11" s="314"/>
      <c r="D11" s="314"/>
      <c r="E11" s="314"/>
      <c r="F11" s="314"/>
      <c r="G11" s="314"/>
      <c r="H11" s="314"/>
      <c r="I11" s="314"/>
      <c r="J11" s="314"/>
      <c r="K11" s="314"/>
      <c r="L11" s="253"/>
      <c r="M11" s="253"/>
      <c r="N11" s="253"/>
      <c r="O11" s="253"/>
      <c r="P11" s="253"/>
      <c r="Q11" s="253"/>
      <c r="R11" s="253"/>
      <c r="S11" s="253"/>
    </row>
    <row r="12" spans="1:19" ht="14.45" customHeight="1">
      <c r="A12" s="549" t="s">
        <v>128</v>
      </c>
      <c r="B12" s="549"/>
      <c r="C12" s="549"/>
      <c r="D12" s="549"/>
      <c r="E12" s="549"/>
      <c r="F12" s="549"/>
      <c r="G12" s="549"/>
      <c r="H12" s="549"/>
      <c r="I12" s="549"/>
      <c r="J12" s="549"/>
      <c r="K12" s="550"/>
      <c r="L12" s="253"/>
      <c r="M12" s="253"/>
      <c r="N12" s="253"/>
      <c r="O12" s="253"/>
      <c r="P12" s="253"/>
      <c r="Q12" s="253"/>
      <c r="R12" s="253"/>
      <c r="S12" s="253"/>
    </row>
    <row r="13" spans="1:19" ht="14.45" customHeight="1">
      <c r="A13" s="93" t="s">
        <v>129</v>
      </c>
      <c r="B13" s="269" t="s">
        <v>130</v>
      </c>
      <c r="C13" s="319" t="s">
        <v>8</v>
      </c>
      <c r="D13" s="177">
        <v>50</v>
      </c>
      <c r="E13" s="315">
        <v>47</v>
      </c>
      <c r="F13" s="315">
        <v>41</v>
      </c>
      <c r="G13" s="315">
        <v>52</v>
      </c>
      <c r="H13" s="315">
        <v>64</v>
      </c>
      <c r="I13" s="315">
        <v>63</v>
      </c>
      <c r="J13" s="315">
        <v>61</v>
      </c>
      <c r="K13" s="315">
        <v>61</v>
      </c>
      <c r="L13" s="253"/>
      <c r="M13" s="253"/>
      <c r="N13" s="253"/>
      <c r="O13" s="253"/>
      <c r="P13" s="253"/>
      <c r="Q13" s="253"/>
      <c r="R13" s="253"/>
      <c r="S13" s="253"/>
    </row>
    <row r="14" spans="1:19" ht="14.45" customHeight="1">
      <c r="A14" s="93" t="s">
        <v>131</v>
      </c>
      <c r="B14" s="269" t="s">
        <v>132</v>
      </c>
      <c r="C14" s="319" t="s">
        <v>8</v>
      </c>
      <c r="D14" s="177">
        <v>1000</v>
      </c>
      <c r="E14" s="315">
        <v>919</v>
      </c>
      <c r="F14" s="315">
        <v>905</v>
      </c>
      <c r="G14" s="315">
        <v>1188</v>
      </c>
      <c r="H14" s="315">
        <v>1430</v>
      </c>
      <c r="I14" s="315">
        <v>1425</v>
      </c>
      <c r="J14" s="315">
        <v>1374</v>
      </c>
      <c r="K14" s="315">
        <v>1413</v>
      </c>
      <c r="L14" s="253"/>
      <c r="M14" s="253"/>
      <c r="N14" s="253"/>
      <c r="O14" s="253"/>
      <c r="P14" s="253"/>
      <c r="Q14" s="253"/>
      <c r="R14" s="253"/>
      <c r="S14" s="253"/>
    </row>
    <row r="15" spans="1:19" ht="14.45" customHeight="1">
      <c r="A15" s="93" t="s">
        <v>133</v>
      </c>
      <c r="B15" s="269" t="s">
        <v>112</v>
      </c>
      <c r="C15" s="319" t="s">
        <v>8</v>
      </c>
      <c r="D15" s="155">
        <v>24.5</v>
      </c>
      <c r="E15" s="269">
        <v>24.8</v>
      </c>
      <c r="F15" s="269">
        <v>17.5</v>
      </c>
      <c r="G15" s="109">
        <v>15</v>
      </c>
      <c r="H15" s="269">
        <v>19.8</v>
      </c>
      <c r="I15" s="269">
        <v>18.399999999999999</v>
      </c>
      <c r="J15" s="269">
        <v>16.600000000000001</v>
      </c>
      <c r="K15" s="269">
        <v>17.600000000000001</v>
      </c>
      <c r="L15" s="253"/>
      <c r="M15" s="253"/>
      <c r="N15" s="253"/>
      <c r="O15" s="253"/>
      <c r="P15" s="253"/>
      <c r="Q15" s="253"/>
      <c r="R15" s="253"/>
      <c r="S15" s="253"/>
    </row>
    <row r="16" spans="1:19" ht="14.45" customHeight="1">
      <c r="A16" s="641" t="s">
        <v>134</v>
      </c>
      <c r="B16" s="641"/>
      <c r="C16" s="641"/>
      <c r="D16" s="641"/>
      <c r="E16" s="641"/>
      <c r="F16" s="641"/>
      <c r="G16" s="641"/>
      <c r="H16" s="641"/>
      <c r="I16" s="641"/>
      <c r="J16" s="641"/>
      <c r="K16" s="642"/>
      <c r="L16" s="253"/>
      <c r="M16" s="253"/>
      <c r="N16" s="253"/>
      <c r="O16" s="253"/>
      <c r="P16" s="253"/>
      <c r="Q16" s="253"/>
      <c r="R16" s="253"/>
      <c r="S16" s="253"/>
    </row>
    <row r="17" spans="1:11" ht="14.45" customHeight="1">
      <c r="A17" s="316" t="s">
        <v>26</v>
      </c>
      <c r="B17" s="269" t="s">
        <v>112</v>
      </c>
      <c r="C17" s="269" t="s">
        <v>8</v>
      </c>
      <c r="D17" s="155">
        <v>24.4</v>
      </c>
      <c r="E17" s="120">
        <v>24.7</v>
      </c>
      <c r="F17" s="269" t="s">
        <v>8</v>
      </c>
      <c r="G17" s="269" t="s">
        <v>8</v>
      </c>
      <c r="H17" s="269" t="s">
        <v>8</v>
      </c>
      <c r="I17" s="269" t="s">
        <v>8</v>
      </c>
      <c r="J17" s="269" t="s">
        <v>8</v>
      </c>
      <c r="K17" s="269" t="s">
        <v>8</v>
      </c>
    </row>
    <row r="18" spans="1:11" ht="14.45" customHeight="1">
      <c r="A18" s="316" t="s">
        <v>25</v>
      </c>
      <c r="B18" s="269" t="s">
        <v>112</v>
      </c>
      <c r="C18" s="269" t="s">
        <v>8</v>
      </c>
      <c r="D18" s="155">
        <v>24.6</v>
      </c>
      <c r="E18" s="120">
        <v>24.9</v>
      </c>
      <c r="F18" s="269" t="s">
        <v>8</v>
      </c>
      <c r="G18" s="269" t="s">
        <v>8</v>
      </c>
      <c r="H18" s="269" t="s">
        <v>8</v>
      </c>
      <c r="I18" s="269" t="s">
        <v>8</v>
      </c>
      <c r="J18" s="269" t="s">
        <v>8</v>
      </c>
      <c r="K18" s="269" t="s">
        <v>8</v>
      </c>
    </row>
    <row r="19" spans="1:11" ht="14.45" customHeight="1">
      <c r="A19" s="641" t="s">
        <v>135</v>
      </c>
      <c r="B19" s="641"/>
      <c r="C19" s="641"/>
      <c r="D19" s="641"/>
      <c r="E19" s="641"/>
      <c r="F19" s="641"/>
      <c r="G19" s="641"/>
      <c r="H19" s="641"/>
      <c r="I19" s="641"/>
      <c r="J19" s="641"/>
      <c r="K19" s="642"/>
    </row>
    <row r="20" spans="1:11" ht="14.45" customHeight="1">
      <c r="A20" s="316" t="s">
        <v>136</v>
      </c>
      <c r="B20" s="269" t="s">
        <v>112</v>
      </c>
      <c r="C20" s="269" t="s">
        <v>8</v>
      </c>
      <c r="D20" s="155">
        <v>9.1</v>
      </c>
      <c r="E20" s="120">
        <v>17.7</v>
      </c>
      <c r="F20" s="269" t="s">
        <v>8</v>
      </c>
      <c r="G20" s="269" t="s">
        <v>8</v>
      </c>
      <c r="H20" s="269" t="s">
        <v>8</v>
      </c>
      <c r="I20" s="269" t="s">
        <v>8</v>
      </c>
      <c r="J20" s="269" t="s">
        <v>8</v>
      </c>
      <c r="K20" s="269" t="s">
        <v>8</v>
      </c>
    </row>
    <row r="21" spans="1:11" ht="14.45" customHeight="1">
      <c r="A21" s="316" t="s">
        <v>137</v>
      </c>
      <c r="B21" s="269" t="s">
        <v>112</v>
      </c>
      <c r="C21" s="269" t="s">
        <v>8</v>
      </c>
      <c r="D21" s="155">
        <v>21.8</v>
      </c>
      <c r="E21" s="120">
        <v>18.8</v>
      </c>
      <c r="F21" s="269" t="s">
        <v>8</v>
      </c>
      <c r="G21" s="269" t="s">
        <v>8</v>
      </c>
      <c r="H21" s="269" t="s">
        <v>8</v>
      </c>
      <c r="I21" s="269" t="s">
        <v>8</v>
      </c>
      <c r="J21" s="269" t="s">
        <v>8</v>
      </c>
      <c r="K21" s="269" t="s">
        <v>8</v>
      </c>
    </row>
    <row r="22" spans="1:11" ht="14.45" customHeight="1">
      <c r="A22" s="316" t="s">
        <v>138</v>
      </c>
      <c r="B22" s="269" t="s">
        <v>112</v>
      </c>
      <c r="C22" s="269" t="s">
        <v>8</v>
      </c>
      <c r="D22" s="472">
        <v>25</v>
      </c>
      <c r="E22" s="120">
        <v>25.6</v>
      </c>
      <c r="F22" s="269" t="s">
        <v>8</v>
      </c>
      <c r="G22" s="269" t="s">
        <v>8</v>
      </c>
      <c r="H22" s="269" t="s">
        <v>8</v>
      </c>
      <c r="I22" s="269" t="s">
        <v>8</v>
      </c>
      <c r="J22" s="269" t="s">
        <v>8</v>
      </c>
      <c r="K22" s="269" t="s">
        <v>8</v>
      </c>
    </row>
    <row r="23" spans="1:11" ht="84.95" customHeight="1">
      <c r="A23" s="621" t="s">
        <v>139</v>
      </c>
      <c r="B23" s="621"/>
      <c r="C23" s="621"/>
      <c r="D23" s="621"/>
      <c r="E23" s="621"/>
      <c r="F23" s="621"/>
      <c r="G23" s="621"/>
      <c r="H23" s="621"/>
      <c r="I23" s="621"/>
      <c r="J23" s="621"/>
      <c r="K23" s="622"/>
    </row>
    <row r="24" spans="1:11" ht="15" customHeight="1">
      <c r="A24" s="305"/>
      <c r="B24" s="306"/>
      <c r="C24" s="306"/>
      <c r="D24" s="306"/>
      <c r="E24" s="194"/>
      <c r="F24" s="306"/>
      <c r="G24" s="306"/>
      <c r="H24" s="306"/>
      <c r="I24" s="306"/>
      <c r="J24" s="306"/>
      <c r="K24" s="306"/>
    </row>
    <row r="25" spans="1:11" ht="15" customHeight="1">
      <c r="A25" s="638" t="s">
        <v>140</v>
      </c>
      <c r="B25" s="638"/>
      <c r="C25" s="638"/>
      <c r="D25" s="638"/>
      <c r="E25" s="638"/>
      <c r="F25" s="638"/>
      <c r="G25" s="638"/>
      <c r="H25" s="638"/>
      <c r="I25" s="638"/>
      <c r="J25" s="638"/>
      <c r="K25" s="639"/>
    </row>
    <row r="26" spans="1:11" ht="15.95">
      <c r="A26" s="632" t="s">
        <v>141</v>
      </c>
      <c r="B26" s="631"/>
      <c r="C26" s="631"/>
      <c r="D26" s="631"/>
      <c r="E26" s="631"/>
      <c r="F26" s="631"/>
      <c r="G26" s="631"/>
      <c r="H26" s="631"/>
      <c r="I26" s="631"/>
      <c r="J26" s="631"/>
      <c r="K26" s="631"/>
    </row>
    <row r="27" spans="1:11" ht="13.9" customHeight="1">
      <c r="A27" s="259" t="s">
        <v>142</v>
      </c>
      <c r="B27" s="321" t="s">
        <v>52</v>
      </c>
      <c r="C27" s="269" t="s">
        <v>8</v>
      </c>
      <c r="D27" s="168">
        <v>9.6000000000000002E-2</v>
      </c>
      <c r="E27" s="317">
        <v>0.14699999999999999</v>
      </c>
      <c r="F27" s="317">
        <v>0.112</v>
      </c>
      <c r="G27" s="317">
        <v>7.0999999999999994E-2</v>
      </c>
      <c r="H27" s="317">
        <v>0.106</v>
      </c>
      <c r="I27" s="318">
        <v>0.11700000000000001</v>
      </c>
      <c r="J27" s="318">
        <v>0.104</v>
      </c>
      <c r="K27" s="269" t="s">
        <v>8</v>
      </c>
    </row>
    <row r="28" spans="1:11" ht="14.45" customHeight="1">
      <c r="A28" s="259" t="s">
        <v>7</v>
      </c>
      <c r="B28" s="321" t="s">
        <v>52</v>
      </c>
      <c r="C28" s="269" t="s">
        <v>8</v>
      </c>
      <c r="D28" s="168">
        <v>9.8000000000000004E-2</v>
      </c>
      <c r="E28" s="317">
        <v>0.152</v>
      </c>
      <c r="F28" s="317">
        <v>0.11600000000000001</v>
      </c>
      <c r="G28" s="317">
        <v>7.2999999999999995E-2</v>
      </c>
      <c r="H28" s="317">
        <v>0.109</v>
      </c>
      <c r="I28" s="318">
        <v>0.121</v>
      </c>
      <c r="J28" s="318">
        <v>0.107</v>
      </c>
      <c r="K28" s="269" t="s">
        <v>8</v>
      </c>
    </row>
    <row r="29" spans="1:11" s="253" customFormat="1" ht="15.95">
      <c r="A29" s="632" t="s">
        <v>143</v>
      </c>
      <c r="B29" s="631"/>
      <c r="C29" s="631"/>
      <c r="D29" s="631"/>
      <c r="E29" s="631"/>
      <c r="F29" s="631"/>
      <c r="G29" s="631"/>
      <c r="H29" s="631"/>
      <c r="I29" s="631"/>
      <c r="J29" s="631"/>
      <c r="K29" s="631"/>
    </row>
    <row r="30" spans="1:11" ht="14.45" customHeight="1">
      <c r="A30" s="308" t="s">
        <v>144</v>
      </c>
      <c r="B30" s="269" t="s">
        <v>52</v>
      </c>
      <c r="C30" s="269" t="s">
        <v>8</v>
      </c>
      <c r="D30" s="168">
        <v>1.9E-2</v>
      </c>
      <c r="E30" s="72" t="s">
        <v>145</v>
      </c>
      <c r="F30" s="75" t="s">
        <v>146</v>
      </c>
      <c r="G30" s="76" t="s">
        <v>147</v>
      </c>
      <c r="H30" s="77" t="s">
        <v>147</v>
      </c>
      <c r="I30" s="269" t="s">
        <v>8</v>
      </c>
      <c r="J30" s="269" t="s">
        <v>8</v>
      </c>
      <c r="K30" s="269" t="s">
        <v>8</v>
      </c>
    </row>
    <row r="31" spans="1:11" ht="14.45" customHeight="1">
      <c r="A31" s="259" t="s">
        <v>7</v>
      </c>
      <c r="B31" s="269" t="s">
        <v>52</v>
      </c>
      <c r="C31" s="269" t="s">
        <v>8</v>
      </c>
      <c r="D31" s="168">
        <v>1.7999999999999999E-2</v>
      </c>
      <c r="E31" s="72" t="s">
        <v>145</v>
      </c>
      <c r="F31" s="72" t="s">
        <v>146</v>
      </c>
      <c r="G31" s="73" t="s">
        <v>148</v>
      </c>
      <c r="H31" s="74" t="s">
        <v>149</v>
      </c>
      <c r="I31" s="269" t="s">
        <v>8</v>
      </c>
      <c r="J31" s="269" t="s">
        <v>8</v>
      </c>
      <c r="K31" s="269" t="s">
        <v>8</v>
      </c>
    </row>
    <row r="32" spans="1:11" ht="15.95">
      <c r="A32" s="632" t="s">
        <v>150</v>
      </c>
      <c r="B32" s="631"/>
      <c r="C32" s="631"/>
      <c r="D32" s="631"/>
      <c r="E32" s="631"/>
      <c r="F32" s="631"/>
      <c r="G32" s="631"/>
      <c r="H32" s="631"/>
      <c r="I32" s="631"/>
      <c r="J32" s="631"/>
      <c r="K32" s="631"/>
    </row>
    <row r="33" spans="1:11" ht="14.45" customHeight="1">
      <c r="A33" s="308" t="s">
        <v>144</v>
      </c>
      <c r="B33" s="332" t="s">
        <v>52</v>
      </c>
      <c r="C33" s="269" t="s">
        <v>8</v>
      </c>
      <c r="D33" s="186">
        <v>0.14000000000000001</v>
      </c>
      <c r="E33" s="320">
        <v>0.193</v>
      </c>
      <c r="F33" s="320">
        <v>0.14899999999999999</v>
      </c>
      <c r="G33" s="320">
        <v>0.11700000000000001</v>
      </c>
      <c r="H33" s="269" t="s">
        <v>8</v>
      </c>
      <c r="I33" s="269" t="s">
        <v>8</v>
      </c>
      <c r="J33" s="269" t="s">
        <v>8</v>
      </c>
      <c r="K33" s="269" t="s">
        <v>8</v>
      </c>
    </row>
    <row r="34" spans="1:11" ht="14.45" customHeight="1">
      <c r="A34" s="259" t="s">
        <v>7</v>
      </c>
      <c r="B34" s="332" t="s">
        <v>52</v>
      </c>
      <c r="C34" s="269" t="s">
        <v>8</v>
      </c>
      <c r="D34" s="168">
        <v>0.14299999999999999</v>
      </c>
      <c r="E34" s="320">
        <v>0.2</v>
      </c>
      <c r="F34" s="320">
        <v>0.153</v>
      </c>
      <c r="G34" s="320">
        <v>0.11799999999999999</v>
      </c>
      <c r="H34" s="79" t="s">
        <v>8</v>
      </c>
      <c r="I34" s="269" t="s">
        <v>8</v>
      </c>
      <c r="J34" s="269" t="s">
        <v>8</v>
      </c>
      <c r="K34" s="269" t="s">
        <v>8</v>
      </c>
    </row>
    <row r="35" spans="1:11" ht="15.95">
      <c r="A35" s="632" t="s">
        <v>151</v>
      </c>
      <c r="B35" s="631"/>
      <c r="C35" s="631"/>
      <c r="D35" s="631"/>
      <c r="E35" s="631"/>
      <c r="F35" s="631"/>
      <c r="G35" s="631"/>
      <c r="H35" s="631"/>
      <c r="I35" s="631"/>
      <c r="J35" s="631"/>
      <c r="K35" s="631"/>
    </row>
    <row r="36" spans="1:11" ht="14.45" customHeight="1">
      <c r="A36" s="308" t="s">
        <v>152</v>
      </c>
      <c r="B36" s="319" t="s">
        <v>52</v>
      </c>
      <c r="C36" s="269" t="s">
        <v>8</v>
      </c>
      <c r="D36" s="187">
        <v>9.1999999999999998E-2</v>
      </c>
      <c r="E36" s="320">
        <v>0.14000000000000001</v>
      </c>
      <c r="F36" s="320">
        <v>0.105</v>
      </c>
      <c r="G36" s="320">
        <v>6.8000000000000005E-2</v>
      </c>
      <c r="H36" s="321" t="s">
        <v>8</v>
      </c>
      <c r="I36" s="269" t="s">
        <v>8</v>
      </c>
      <c r="J36" s="269" t="s">
        <v>8</v>
      </c>
      <c r="K36" s="269" t="s">
        <v>8</v>
      </c>
    </row>
    <row r="37" spans="1:11" ht="14.45" customHeight="1">
      <c r="A37" s="308" t="s">
        <v>153</v>
      </c>
      <c r="B37" s="319" t="s">
        <v>52</v>
      </c>
      <c r="C37" s="269" t="s">
        <v>8</v>
      </c>
      <c r="D37" s="188">
        <v>0.104</v>
      </c>
      <c r="E37" s="320">
        <v>0.16600000000000001</v>
      </c>
      <c r="F37" s="320">
        <v>0.121</v>
      </c>
      <c r="G37" s="320">
        <v>6.8000000000000005E-2</v>
      </c>
      <c r="H37" s="321" t="s">
        <v>8</v>
      </c>
      <c r="I37" s="269" t="s">
        <v>8</v>
      </c>
      <c r="J37" s="269" t="s">
        <v>8</v>
      </c>
      <c r="K37" s="269" t="s">
        <v>8</v>
      </c>
    </row>
    <row r="38" spans="1:11" ht="15.95">
      <c r="A38" s="632" t="s">
        <v>154</v>
      </c>
      <c r="B38" s="631"/>
      <c r="C38" s="631"/>
      <c r="D38" s="631"/>
      <c r="E38" s="631"/>
      <c r="F38" s="631"/>
      <c r="G38" s="631"/>
      <c r="H38" s="631"/>
      <c r="I38" s="631"/>
      <c r="J38" s="631"/>
      <c r="K38" s="631"/>
    </row>
    <row r="39" spans="1:11" ht="14.45" customHeight="1">
      <c r="A39" s="298" t="s">
        <v>155</v>
      </c>
      <c r="B39" s="269" t="s">
        <v>52</v>
      </c>
      <c r="C39" s="269" t="s">
        <v>8</v>
      </c>
      <c r="D39" s="187">
        <v>0.20699999999999999</v>
      </c>
      <c r="E39" s="320">
        <v>0.317</v>
      </c>
      <c r="F39" s="320">
        <v>0.26</v>
      </c>
      <c r="G39" s="320">
        <v>0.16600000000000001</v>
      </c>
      <c r="H39" s="269" t="s">
        <v>8</v>
      </c>
      <c r="I39" s="269" t="s">
        <v>8</v>
      </c>
      <c r="J39" s="269" t="s">
        <v>8</v>
      </c>
      <c r="K39" s="269" t="s">
        <v>8</v>
      </c>
    </row>
    <row r="40" spans="1:11" ht="14.45" customHeight="1">
      <c r="A40" s="298" t="s">
        <v>156</v>
      </c>
      <c r="B40" s="269" t="s">
        <v>52</v>
      </c>
      <c r="C40" s="269" t="s">
        <v>8</v>
      </c>
      <c r="D40" s="188">
        <v>8.8999999999999996E-2</v>
      </c>
      <c r="E40" s="320">
        <v>0.14199999999999999</v>
      </c>
      <c r="F40" s="320">
        <v>0.114</v>
      </c>
      <c r="G40" s="320">
        <v>7.0000000000000007E-2</v>
      </c>
      <c r="H40" s="269" t="s">
        <v>8</v>
      </c>
      <c r="I40" s="269" t="s">
        <v>8</v>
      </c>
      <c r="J40" s="269" t="s">
        <v>8</v>
      </c>
      <c r="K40" s="269" t="s">
        <v>8</v>
      </c>
    </row>
    <row r="41" spans="1:11" ht="14.45" customHeight="1">
      <c r="A41" s="298" t="s">
        <v>157</v>
      </c>
      <c r="B41" s="269" t="s">
        <v>52</v>
      </c>
      <c r="C41" s="269" t="s">
        <v>8</v>
      </c>
      <c r="D41" s="188">
        <v>2.4E-2</v>
      </c>
      <c r="E41" s="320">
        <v>3.7999999999999999E-2</v>
      </c>
      <c r="F41" s="320">
        <v>2.5999999999999999E-2</v>
      </c>
      <c r="G41" s="320">
        <v>1.9E-2</v>
      </c>
      <c r="H41" s="269" t="s">
        <v>8</v>
      </c>
      <c r="I41" s="269" t="s">
        <v>8</v>
      </c>
      <c r="J41" s="269" t="s">
        <v>8</v>
      </c>
      <c r="K41" s="269" t="s">
        <v>8</v>
      </c>
    </row>
    <row r="42" spans="1:11" ht="113.45" customHeight="1">
      <c r="A42" s="623" t="s">
        <v>158</v>
      </c>
      <c r="B42" s="624"/>
      <c r="C42" s="624"/>
      <c r="D42" s="624"/>
      <c r="E42" s="624"/>
      <c r="F42" s="624"/>
      <c r="G42" s="624"/>
      <c r="H42" s="624"/>
      <c r="I42" s="624"/>
      <c r="J42" s="624"/>
      <c r="K42" s="625"/>
    </row>
    <row r="43" spans="1:11" ht="14.45" customHeight="1">
      <c r="A43" s="626"/>
      <c r="B43" s="626"/>
      <c r="C43" s="626"/>
      <c r="D43" s="626"/>
      <c r="E43" s="626"/>
      <c r="F43" s="626"/>
      <c r="G43" s="626"/>
      <c r="H43" s="626"/>
      <c r="I43" s="626"/>
      <c r="J43" s="626"/>
      <c r="K43" s="626"/>
    </row>
    <row r="44" spans="1:11" ht="14.45" customHeight="1">
      <c r="A44" s="638" t="s">
        <v>159</v>
      </c>
      <c r="B44" s="638"/>
      <c r="C44" s="638"/>
      <c r="D44" s="638"/>
      <c r="E44" s="638"/>
      <c r="F44" s="638"/>
      <c r="G44" s="638"/>
      <c r="H44" s="638"/>
      <c r="I44" s="638"/>
      <c r="J44" s="638"/>
      <c r="K44" s="639"/>
    </row>
    <row r="45" spans="1:11" ht="14.45" customHeight="1">
      <c r="A45" s="646" t="s">
        <v>160</v>
      </c>
      <c r="B45" s="631"/>
      <c r="C45" s="631"/>
      <c r="D45" s="631"/>
      <c r="E45" s="631"/>
      <c r="F45" s="631"/>
      <c r="G45" s="631"/>
      <c r="H45" s="631"/>
      <c r="I45" s="631"/>
      <c r="J45" s="631"/>
      <c r="K45" s="631"/>
    </row>
    <row r="46" spans="1:11" ht="14.45" customHeight="1">
      <c r="A46" s="93" t="s">
        <v>161</v>
      </c>
      <c r="B46" s="269" t="s">
        <v>52</v>
      </c>
      <c r="C46" s="269" t="s">
        <v>8</v>
      </c>
      <c r="D46" s="168">
        <v>4.9000000000000002E-2</v>
      </c>
      <c r="E46" s="317" t="s">
        <v>8</v>
      </c>
      <c r="F46" s="317" t="s">
        <v>8</v>
      </c>
      <c r="G46" s="317" t="s">
        <v>8</v>
      </c>
      <c r="H46" s="317" t="s">
        <v>8</v>
      </c>
      <c r="I46" s="317" t="s">
        <v>8</v>
      </c>
      <c r="J46" s="317" t="s">
        <v>8</v>
      </c>
      <c r="K46" s="317" t="s">
        <v>8</v>
      </c>
    </row>
    <row r="47" spans="1:11" ht="14.45" customHeight="1">
      <c r="A47" s="93" t="s">
        <v>162</v>
      </c>
      <c r="B47" s="269" t="s">
        <v>52</v>
      </c>
      <c r="C47" s="269" t="s">
        <v>8</v>
      </c>
      <c r="D47" s="168">
        <v>7.0000000000000001E-3</v>
      </c>
      <c r="E47" s="317" t="s">
        <v>8</v>
      </c>
      <c r="F47" s="317" t="s">
        <v>8</v>
      </c>
      <c r="G47" s="317" t="s">
        <v>8</v>
      </c>
      <c r="H47" s="317" t="s">
        <v>8</v>
      </c>
      <c r="I47" s="317" t="s">
        <v>8</v>
      </c>
      <c r="J47" s="317" t="s">
        <v>8</v>
      </c>
      <c r="K47" s="317" t="s">
        <v>8</v>
      </c>
    </row>
    <row r="48" spans="1:11" ht="14.45" customHeight="1">
      <c r="A48" s="93" t="s">
        <v>163</v>
      </c>
      <c r="B48" s="269" t="s">
        <v>52</v>
      </c>
      <c r="C48" s="269" t="s">
        <v>8</v>
      </c>
      <c r="D48" s="168">
        <v>0.109</v>
      </c>
      <c r="E48" s="317" t="s">
        <v>8</v>
      </c>
      <c r="F48" s="317" t="s">
        <v>8</v>
      </c>
      <c r="G48" s="317" t="s">
        <v>8</v>
      </c>
      <c r="H48" s="317" t="s">
        <v>8</v>
      </c>
      <c r="I48" s="317" t="s">
        <v>8</v>
      </c>
      <c r="J48" s="317" t="s">
        <v>8</v>
      </c>
      <c r="K48" s="317" t="s">
        <v>8</v>
      </c>
    </row>
    <row r="49" spans="1:11" ht="14.45" customHeight="1">
      <c r="A49" s="632" t="s">
        <v>164</v>
      </c>
      <c r="B49" s="636"/>
      <c r="C49" s="637"/>
      <c r="D49" s="637"/>
      <c r="E49" s="637"/>
      <c r="F49" s="637"/>
      <c r="G49" s="637"/>
      <c r="H49" s="636"/>
      <c r="I49" s="636"/>
      <c r="J49" s="636"/>
      <c r="K49" s="636"/>
    </row>
    <row r="50" spans="1:11" ht="14.45" customHeight="1">
      <c r="A50" s="12" t="s">
        <v>165</v>
      </c>
      <c r="B50" s="269" t="s">
        <v>52</v>
      </c>
      <c r="C50" s="269" t="s">
        <v>8</v>
      </c>
      <c r="D50" s="168">
        <v>4.2999999999999997E-2</v>
      </c>
      <c r="E50" s="269" t="s">
        <v>8</v>
      </c>
      <c r="F50" s="269" t="s">
        <v>8</v>
      </c>
      <c r="G50" s="269" t="s">
        <v>8</v>
      </c>
      <c r="H50" s="269" t="s">
        <v>8</v>
      </c>
      <c r="I50" s="269" t="s">
        <v>8</v>
      </c>
      <c r="J50" s="269" t="s">
        <v>8</v>
      </c>
      <c r="K50" s="269" t="s">
        <v>8</v>
      </c>
    </row>
    <row r="51" spans="1:11" ht="15.95">
      <c r="A51" s="632" t="s">
        <v>166</v>
      </c>
      <c r="B51" s="636"/>
      <c r="C51" s="637"/>
      <c r="D51" s="637"/>
      <c r="E51" s="637"/>
      <c r="F51" s="637"/>
      <c r="G51" s="637"/>
      <c r="H51" s="636"/>
      <c r="I51" s="636"/>
      <c r="J51" s="636"/>
      <c r="K51" s="636"/>
    </row>
    <row r="52" spans="1:11" ht="14.45" customHeight="1">
      <c r="A52" s="12" t="s">
        <v>155</v>
      </c>
      <c r="B52" s="269" t="s">
        <v>52</v>
      </c>
      <c r="C52" s="269" t="s">
        <v>8</v>
      </c>
      <c r="D52" s="168">
        <v>0.13100000000000001</v>
      </c>
      <c r="E52" s="269" t="s">
        <v>8</v>
      </c>
      <c r="F52" s="269" t="s">
        <v>8</v>
      </c>
      <c r="G52" s="269" t="s">
        <v>8</v>
      </c>
      <c r="H52" s="269" t="s">
        <v>8</v>
      </c>
      <c r="I52" s="269" t="s">
        <v>8</v>
      </c>
      <c r="J52" s="269" t="s">
        <v>8</v>
      </c>
      <c r="K52" s="269" t="s">
        <v>8</v>
      </c>
    </row>
    <row r="53" spans="1:11" ht="14.45" customHeight="1">
      <c r="A53" s="12" t="s">
        <v>156</v>
      </c>
      <c r="B53" s="269" t="s">
        <v>52</v>
      </c>
      <c r="C53" s="269" t="s">
        <v>8</v>
      </c>
      <c r="D53" s="168">
        <v>4.7E-2</v>
      </c>
      <c r="E53" s="269" t="s">
        <v>8</v>
      </c>
      <c r="F53" s="269" t="s">
        <v>8</v>
      </c>
      <c r="G53" s="269" t="s">
        <v>8</v>
      </c>
      <c r="H53" s="269" t="s">
        <v>8</v>
      </c>
      <c r="I53" s="269" t="s">
        <v>8</v>
      </c>
      <c r="J53" s="269" t="s">
        <v>8</v>
      </c>
      <c r="K53" s="269" t="s">
        <v>8</v>
      </c>
    </row>
    <row r="54" spans="1:11" ht="14.45" customHeight="1">
      <c r="A54" s="12" t="s">
        <v>157</v>
      </c>
      <c r="B54" s="269" t="s">
        <v>52</v>
      </c>
      <c r="C54" s="269" t="s">
        <v>8</v>
      </c>
      <c r="D54" s="168">
        <v>5.1724137931034482E-3</v>
      </c>
      <c r="E54" s="269" t="s">
        <v>8</v>
      </c>
      <c r="F54" s="269" t="s">
        <v>8</v>
      </c>
      <c r="G54" s="269" t="s">
        <v>8</v>
      </c>
      <c r="H54" s="269" t="s">
        <v>8</v>
      </c>
      <c r="I54" s="269" t="s">
        <v>8</v>
      </c>
      <c r="J54" s="269" t="s">
        <v>8</v>
      </c>
      <c r="K54" s="269" t="s">
        <v>8</v>
      </c>
    </row>
    <row r="55" spans="1:11" ht="80.25" customHeight="1">
      <c r="A55" s="619" t="s">
        <v>167</v>
      </c>
      <c r="B55" s="634"/>
      <c r="C55" s="634"/>
      <c r="D55" s="634"/>
      <c r="E55" s="634"/>
      <c r="F55" s="634"/>
      <c r="G55" s="634"/>
      <c r="H55" s="634"/>
      <c r="I55" s="634"/>
      <c r="J55" s="634"/>
      <c r="K55" s="635"/>
    </row>
    <row r="56" spans="1:11" ht="14.45" customHeight="1">
      <c r="A56" s="236"/>
      <c r="B56" s="236"/>
      <c r="C56" s="236"/>
      <c r="D56" s="236"/>
      <c r="E56" s="236"/>
      <c r="F56" s="236"/>
      <c r="G56" s="236"/>
      <c r="H56" s="236"/>
      <c r="I56" s="236"/>
      <c r="J56" s="236"/>
      <c r="K56" s="236"/>
    </row>
    <row r="57" spans="1:11" ht="14.45" customHeight="1">
      <c r="A57" s="638" t="s">
        <v>168</v>
      </c>
      <c r="B57" s="638"/>
      <c r="C57" s="638"/>
      <c r="D57" s="638"/>
      <c r="E57" s="638"/>
      <c r="F57" s="638"/>
      <c r="G57" s="638"/>
      <c r="H57" s="638"/>
      <c r="I57" s="638"/>
      <c r="J57" s="638"/>
      <c r="K57" s="639"/>
    </row>
    <row r="58" spans="1:11" ht="12.95">
      <c r="A58" s="93" t="s">
        <v>169</v>
      </c>
      <c r="B58" s="269" t="s">
        <v>170</v>
      </c>
      <c r="C58" s="269" t="s">
        <v>8</v>
      </c>
      <c r="D58" s="161">
        <v>7.6</v>
      </c>
      <c r="E58" s="322">
        <v>7.2</v>
      </c>
      <c r="F58" s="322">
        <v>6.5</v>
      </c>
      <c r="G58" s="322">
        <v>6.3</v>
      </c>
      <c r="H58" s="322">
        <v>5.7</v>
      </c>
      <c r="I58" s="322">
        <v>5.7</v>
      </c>
      <c r="J58" s="322">
        <v>5.2</v>
      </c>
      <c r="K58" s="322">
        <v>5</v>
      </c>
    </row>
    <row r="59" spans="1:11" ht="26.1">
      <c r="A59" s="102" t="s">
        <v>171</v>
      </c>
      <c r="B59" s="269" t="s">
        <v>52</v>
      </c>
      <c r="C59" s="269" t="s">
        <v>8</v>
      </c>
      <c r="D59" s="154">
        <v>0.77</v>
      </c>
      <c r="E59" s="78">
        <v>0.73</v>
      </c>
      <c r="F59" s="78">
        <v>0.76</v>
      </c>
      <c r="G59" s="271">
        <v>0.77</v>
      </c>
      <c r="H59" s="271">
        <v>0.75</v>
      </c>
      <c r="I59" s="271">
        <v>0.74</v>
      </c>
      <c r="J59" s="271">
        <v>0.7</v>
      </c>
      <c r="K59" s="271">
        <v>0.63</v>
      </c>
    </row>
    <row r="60" spans="1:11" ht="26.1">
      <c r="A60" s="102" t="s">
        <v>172</v>
      </c>
      <c r="B60" s="269" t="s">
        <v>130</v>
      </c>
      <c r="C60" s="269" t="s">
        <v>8</v>
      </c>
      <c r="D60" s="177">
        <v>60</v>
      </c>
      <c r="E60" s="315">
        <v>57</v>
      </c>
      <c r="F60" s="315">
        <v>53</v>
      </c>
      <c r="G60" s="315">
        <v>50</v>
      </c>
      <c r="H60" s="315">
        <v>44</v>
      </c>
      <c r="I60" s="315">
        <v>43</v>
      </c>
      <c r="J60" s="315">
        <v>40</v>
      </c>
      <c r="K60" s="315">
        <v>37</v>
      </c>
    </row>
    <row r="61" spans="1:11" ht="8.1" customHeight="1">
      <c r="A61" s="633"/>
      <c r="B61" s="634"/>
      <c r="C61" s="634"/>
      <c r="D61" s="634"/>
      <c r="E61" s="634"/>
      <c r="F61" s="634"/>
      <c r="G61" s="634"/>
      <c r="H61" s="634"/>
      <c r="I61" s="634"/>
      <c r="J61" s="634"/>
      <c r="K61" s="635"/>
    </row>
    <row r="62" spans="1:11" ht="15.6">
      <c r="A62" s="549" t="s">
        <v>173</v>
      </c>
      <c r="B62" s="549"/>
      <c r="C62" s="549"/>
      <c r="D62" s="549"/>
      <c r="E62" s="549"/>
      <c r="F62" s="549"/>
      <c r="G62" s="549"/>
      <c r="H62" s="549"/>
      <c r="I62" s="549"/>
      <c r="J62" s="549"/>
      <c r="K62" s="550"/>
    </row>
    <row r="63" spans="1:11" ht="14.45" customHeight="1">
      <c r="A63" s="12" t="s">
        <v>174</v>
      </c>
      <c r="B63" s="278" t="s">
        <v>175</v>
      </c>
      <c r="C63" s="269" t="s">
        <v>8</v>
      </c>
      <c r="D63" s="278" t="s">
        <v>8</v>
      </c>
      <c r="E63" s="211">
        <v>393</v>
      </c>
      <c r="F63" s="323">
        <v>396</v>
      </c>
      <c r="G63" s="269">
        <v>453</v>
      </c>
      <c r="H63" s="269">
        <v>597</v>
      </c>
      <c r="I63" s="269">
        <v>426</v>
      </c>
      <c r="J63" s="269">
        <v>441</v>
      </c>
      <c r="K63" s="269">
        <v>339</v>
      </c>
    </row>
    <row r="64" spans="1:11" ht="14.45" customHeight="1">
      <c r="A64" s="12" t="s">
        <v>176</v>
      </c>
      <c r="B64" s="278" t="s">
        <v>175</v>
      </c>
      <c r="C64" s="269" t="s">
        <v>8</v>
      </c>
      <c r="D64" s="278" t="s">
        <v>8</v>
      </c>
      <c r="E64" s="211">
        <v>47</v>
      </c>
      <c r="F64" s="323">
        <v>78</v>
      </c>
      <c r="G64" s="269">
        <v>77</v>
      </c>
      <c r="H64" s="269">
        <v>87</v>
      </c>
      <c r="I64" s="269">
        <v>93</v>
      </c>
      <c r="J64" s="269">
        <v>110</v>
      </c>
      <c r="K64" s="269">
        <v>125</v>
      </c>
    </row>
    <row r="65" spans="1:11" ht="14.45" customHeight="1">
      <c r="A65" s="12" t="s">
        <v>177</v>
      </c>
      <c r="B65" s="278" t="s">
        <v>178</v>
      </c>
      <c r="C65" s="269" t="s">
        <v>8</v>
      </c>
      <c r="D65" s="278" t="s">
        <v>8</v>
      </c>
      <c r="E65" s="211">
        <v>0.84</v>
      </c>
      <c r="F65" s="323">
        <v>1.06</v>
      </c>
      <c r="G65" s="121" t="s">
        <v>179</v>
      </c>
      <c r="H65" s="121" t="s">
        <v>180</v>
      </c>
      <c r="I65" s="121" t="s">
        <v>181</v>
      </c>
      <c r="J65" s="269" t="s">
        <v>8</v>
      </c>
      <c r="K65" s="269" t="s">
        <v>8</v>
      </c>
    </row>
    <row r="66" spans="1:11" ht="14.45" customHeight="1">
      <c r="A66" s="12" t="s">
        <v>182</v>
      </c>
      <c r="B66" s="278" t="s">
        <v>178</v>
      </c>
      <c r="C66" s="269" t="s">
        <v>8</v>
      </c>
      <c r="D66" s="278" t="s">
        <v>8</v>
      </c>
      <c r="E66" s="211">
        <v>0.09</v>
      </c>
      <c r="F66" s="323">
        <v>0.17</v>
      </c>
      <c r="G66" s="121" t="s">
        <v>183</v>
      </c>
      <c r="H66" s="121" t="s">
        <v>184</v>
      </c>
      <c r="I66" s="121" t="s">
        <v>185</v>
      </c>
      <c r="J66" s="269" t="s">
        <v>8</v>
      </c>
      <c r="K66" s="269" t="s">
        <v>8</v>
      </c>
    </row>
    <row r="67" spans="1:11" ht="14.45" customHeight="1">
      <c r="A67" s="12" t="s">
        <v>186</v>
      </c>
      <c r="B67" s="278" t="s">
        <v>187</v>
      </c>
      <c r="C67" s="269" t="s">
        <v>8</v>
      </c>
      <c r="D67" s="278" t="s">
        <v>8</v>
      </c>
      <c r="E67" s="211">
        <v>0</v>
      </c>
      <c r="F67" s="323">
        <v>0</v>
      </c>
      <c r="G67" s="121">
        <v>0</v>
      </c>
      <c r="H67" s="121">
        <v>0</v>
      </c>
      <c r="I67" s="323" t="s">
        <v>8</v>
      </c>
      <c r="J67" s="323" t="s">
        <v>8</v>
      </c>
      <c r="K67" s="323" t="s">
        <v>8</v>
      </c>
    </row>
    <row r="68" spans="1:11" ht="67.5" customHeight="1">
      <c r="A68" s="627" t="s">
        <v>188</v>
      </c>
      <c r="B68" s="628"/>
      <c r="C68" s="628"/>
      <c r="D68" s="628"/>
      <c r="E68" s="628"/>
      <c r="F68" s="628"/>
      <c r="G68" s="628"/>
      <c r="H68" s="628"/>
      <c r="I68" s="628"/>
      <c r="J68" s="628"/>
      <c r="K68" s="629"/>
    </row>
    <row r="69" spans="1:11" ht="14.45" customHeight="1">
      <c r="A69" s="112"/>
      <c r="B69" s="279"/>
      <c r="C69" s="324"/>
      <c r="D69" s="279"/>
      <c r="E69" s="325"/>
      <c r="F69" s="325"/>
      <c r="G69" s="197"/>
      <c r="H69" s="197"/>
      <c r="I69" s="325"/>
      <c r="J69" s="325"/>
      <c r="K69" s="325"/>
    </row>
    <row r="70" spans="1:11" ht="18" customHeight="1">
      <c r="A70" s="638" t="s">
        <v>189</v>
      </c>
      <c r="B70" s="638"/>
      <c r="C70" s="638"/>
      <c r="D70" s="638"/>
      <c r="E70" s="638"/>
      <c r="F70" s="638"/>
      <c r="G70" s="638"/>
      <c r="H70" s="638"/>
      <c r="I70" s="638"/>
      <c r="J70" s="638"/>
      <c r="K70" s="639"/>
    </row>
    <row r="71" spans="1:11" ht="15">
      <c r="A71" s="93" t="s">
        <v>190</v>
      </c>
      <c r="B71" s="269" t="s">
        <v>52</v>
      </c>
      <c r="C71" s="269" t="s">
        <v>8</v>
      </c>
      <c r="D71" s="187">
        <v>0.01</v>
      </c>
      <c r="E71" s="169" t="s">
        <v>191</v>
      </c>
      <c r="F71" s="157" t="s">
        <v>192</v>
      </c>
      <c r="G71" s="158" t="s">
        <v>193</v>
      </c>
      <c r="H71" s="74" t="s">
        <v>193</v>
      </c>
      <c r="I71" s="269" t="s">
        <v>8</v>
      </c>
      <c r="J71" s="269" t="s">
        <v>8</v>
      </c>
      <c r="K71" s="269" t="s">
        <v>8</v>
      </c>
    </row>
    <row r="72" spans="1:11" ht="41.1" customHeight="1">
      <c r="A72" s="630" t="s">
        <v>194</v>
      </c>
      <c r="B72" s="630"/>
      <c r="C72" s="630"/>
      <c r="D72" s="630"/>
      <c r="E72" s="630"/>
      <c r="F72" s="630"/>
      <c r="G72" s="630"/>
      <c r="H72" s="630"/>
      <c r="I72" s="630"/>
      <c r="J72" s="630"/>
      <c r="K72" s="630"/>
    </row>
    <row r="73" spans="1:11" ht="12.6" customHeight="1">
      <c r="A73" s="314"/>
      <c r="B73" s="314"/>
      <c r="C73" s="314"/>
      <c r="D73" s="314"/>
      <c r="E73" s="314"/>
      <c r="F73" s="314"/>
      <c r="G73" s="314"/>
      <c r="H73" s="314"/>
      <c r="I73" s="314"/>
      <c r="J73" s="314"/>
      <c r="K73" s="314"/>
    </row>
    <row r="74" spans="1:11" ht="12.6" customHeight="1">
      <c r="A74" s="638" t="s">
        <v>195</v>
      </c>
      <c r="B74" s="638"/>
      <c r="C74" s="638"/>
      <c r="D74" s="638"/>
      <c r="E74" s="638"/>
      <c r="F74" s="638"/>
      <c r="G74" s="638"/>
      <c r="H74" s="638"/>
      <c r="I74" s="638"/>
      <c r="J74" s="638"/>
      <c r="K74" s="639"/>
    </row>
    <row r="75" spans="1:11" ht="15.6" customHeight="1">
      <c r="A75" s="93" t="s">
        <v>196</v>
      </c>
      <c r="B75" s="269" t="s">
        <v>52</v>
      </c>
      <c r="C75" s="269" t="s">
        <v>8</v>
      </c>
      <c r="D75" s="187">
        <v>1.6E-2</v>
      </c>
      <c r="E75" s="269" t="s">
        <v>8</v>
      </c>
      <c r="F75" s="269" t="s">
        <v>8</v>
      </c>
      <c r="G75" s="269" t="s">
        <v>8</v>
      </c>
      <c r="H75" s="269" t="s">
        <v>8</v>
      </c>
      <c r="I75" s="269" t="s">
        <v>8</v>
      </c>
      <c r="J75" s="269" t="s">
        <v>8</v>
      </c>
      <c r="K75" s="269" t="s">
        <v>8</v>
      </c>
    </row>
    <row r="76" spans="1:11" ht="28.5" customHeight="1">
      <c r="A76" s="647" t="s">
        <v>197</v>
      </c>
      <c r="B76" s="647"/>
      <c r="C76" s="647"/>
      <c r="D76" s="647"/>
      <c r="E76" s="647"/>
      <c r="F76" s="647"/>
      <c r="G76" s="647"/>
      <c r="H76" s="647"/>
      <c r="I76" s="647"/>
      <c r="J76" s="647"/>
      <c r="K76" s="647"/>
    </row>
    <row r="77" spans="1:11" s="221" customFormat="1" ht="13.5" customHeight="1">
      <c r="A77" s="314"/>
      <c r="B77" s="314"/>
      <c r="C77" s="314"/>
      <c r="D77" s="314"/>
      <c r="E77" s="314"/>
      <c r="F77" s="314"/>
      <c r="G77" s="314"/>
      <c r="H77" s="314"/>
      <c r="I77" s="314"/>
      <c r="J77" s="314"/>
      <c r="K77" s="314"/>
    </row>
    <row r="78" spans="1:11" s="221" customFormat="1" ht="18">
      <c r="A78" s="560" t="s">
        <v>198</v>
      </c>
      <c r="B78" s="561"/>
      <c r="C78" s="561"/>
      <c r="D78" s="561"/>
      <c r="E78" s="561"/>
      <c r="F78" s="561"/>
      <c r="G78" s="561"/>
      <c r="H78" s="561"/>
      <c r="I78" s="561"/>
      <c r="J78" s="561"/>
      <c r="K78" s="562"/>
    </row>
    <row r="79" spans="1:11" ht="15.6">
      <c r="A79" s="549" t="s">
        <v>199</v>
      </c>
      <c r="B79" s="549"/>
      <c r="C79" s="549"/>
      <c r="D79" s="549"/>
      <c r="E79" s="549"/>
      <c r="F79" s="549"/>
      <c r="G79" s="549"/>
      <c r="H79" s="549"/>
      <c r="I79" s="549"/>
      <c r="J79" s="549"/>
      <c r="K79" s="550"/>
    </row>
    <row r="80" spans="1:11" ht="14.1">
      <c r="A80" s="631" t="s">
        <v>200</v>
      </c>
      <c r="B80" s="631"/>
      <c r="C80" s="631"/>
      <c r="D80" s="631"/>
      <c r="E80" s="631"/>
      <c r="F80" s="631"/>
      <c r="G80" s="631"/>
      <c r="H80" s="631"/>
      <c r="I80" s="631"/>
      <c r="J80" s="631"/>
      <c r="K80" s="631"/>
    </row>
    <row r="81" spans="1:11" ht="49.5" customHeight="1">
      <c r="A81" s="102" t="s">
        <v>201</v>
      </c>
      <c r="B81" s="130" t="s">
        <v>52</v>
      </c>
      <c r="C81" s="467" t="s">
        <v>202</v>
      </c>
      <c r="D81" s="208" t="s">
        <v>203</v>
      </c>
      <c r="E81" s="129" t="s">
        <v>204</v>
      </c>
      <c r="F81" s="129" t="s">
        <v>205</v>
      </c>
      <c r="G81" s="129" t="s">
        <v>206</v>
      </c>
      <c r="H81" s="128" t="s">
        <v>8</v>
      </c>
      <c r="I81" s="128" t="s">
        <v>8</v>
      </c>
      <c r="J81" s="128" t="s">
        <v>8</v>
      </c>
      <c r="K81" s="128" t="s">
        <v>8</v>
      </c>
    </row>
    <row r="82" spans="1:11" ht="16.5" customHeight="1">
      <c r="A82" s="102" t="s">
        <v>207</v>
      </c>
      <c r="B82" s="130" t="s">
        <v>52</v>
      </c>
      <c r="C82" s="130" t="s">
        <v>8</v>
      </c>
      <c r="D82" s="208">
        <v>0.15</v>
      </c>
      <c r="E82" s="129" t="s">
        <v>208</v>
      </c>
      <c r="F82" s="129" t="s">
        <v>209</v>
      </c>
      <c r="G82" s="129" t="s">
        <v>210</v>
      </c>
      <c r="H82" s="128" t="s">
        <v>8</v>
      </c>
      <c r="I82" s="128" t="s">
        <v>8</v>
      </c>
      <c r="J82" s="128" t="s">
        <v>8</v>
      </c>
      <c r="K82" s="128" t="s">
        <v>8</v>
      </c>
    </row>
    <row r="83" spans="1:11" ht="16.5" customHeight="1">
      <c r="A83" s="215" t="s">
        <v>211</v>
      </c>
      <c r="B83" s="130" t="s">
        <v>52</v>
      </c>
      <c r="C83" s="130" t="s">
        <v>8</v>
      </c>
      <c r="D83" s="208">
        <v>0.08</v>
      </c>
      <c r="E83" s="129" t="s">
        <v>212</v>
      </c>
      <c r="F83" s="129" t="s">
        <v>212</v>
      </c>
      <c r="G83" s="129" t="s">
        <v>210</v>
      </c>
      <c r="H83" s="128" t="s">
        <v>8</v>
      </c>
      <c r="I83" s="128" t="s">
        <v>8</v>
      </c>
      <c r="J83" s="128" t="s">
        <v>8</v>
      </c>
      <c r="K83" s="128" t="s">
        <v>8</v>
      </c>
    </row>
    <row r="84" spans="1:11" ht="16.5" customHeight="1">
      <c r="A84" s="102" t="s">
        <v>213</v>
      </c>
      <c r="B84" s="130" t="s">
        <v>52</v>
      </c>
      <c r="C84" s="130" t="s">
        <v>8</v>
      </c>
      <c r="D84" s="208" t="s">
        <v>214</v>
      </c>
      <c r="E84" s="129" t="s">
        <v>215</v>
      </c>
      <c r="F84" s="129" t="s">
        <v>215</v>
      </c>
      <c r="G84" s="129" t="s">
        <v>216</v>
      </c>
      <c r="H84" s="128" t="s">
        <v>8</v>
      </c>
      <c r="I84" s="128" t="s">
        <v>8</v>
      </c>
      <c r="J84" s="128" t="s">
        <v>8</v>
      </c>
      <c r="K84" s="128" t="s">
        <v>8</v>
      </c>
    </row>
    <row r="85" spans="1:11" ht="16.5" customHeight="1">
      <c r="A85" s="102" t="s">
        <v>217</v>
      </c>
      <c r="B85" s="130" t="s">
        <v>52</v>
      </c>
      <c r="C85" s="130" t="s">
        <v>8</v>
      </c>
      <c r="D85" s="208">
        <v>0</v>
      </c>
      <c r="E85" s="129" t="s">
        <v>215</v>
      </c>
      <c r="F85" s="129" t="s">
        <v>215</v>
      </c>
      <c r="G85" s="129" t="s">
        <v>216</v>
      </c>
      <c r="H85" s="128" t="s">
        <v>8</v>
      </c>
      <c r="I85" s="128" t="s">
        <v>8</v>
      </c>
      <c r="J85" s="128" t="s">
        <v>8</v>
      </c>
      <c r="K85" s="128" t="s">
        <v>8</v>
      </c>
    </row>
    <row r="86" spans="1:11" ht="15.75" customHeight="1">
      <c r="A86" s="102" t="s">
        <v>218</v>
      </c>
      <c r="B86" s="130" t="s">
        <v>52</v>
      </c>
      <c r="C86" s="130" t="s">
        <v>8</v>
      </c>
      <c r="D86" s="208">
        <v>0.08</v>
      </c>
      <c r="E86" s="129" t="s">
        <v>210</v>
      </c>
      <c r="F86" s="129" t="s">
        <v>210</v>
      </c>
      <c r="G86" s="129" t="s">
        <v>216</v>
      </c>
      <c r="H86" s="128" t="s">
        <v>8</v>
      </c>
      <c r="I86" s="128" t="s">
        <v>8</v>
      </c>
      <c r="J86" s="128" t="s">
        <v>8</v>
      </c>
      <c r="K86" s="128" t="s">
        <v>8</v>
      </c>
    </row>
    <row r="87" spans="1:11" ht="15">
      <c r="A87" s="631" t="s">
        <v>219</v>
      </c>
      <c r="B87" s="631"/>
      <c r="C87" s="631"/>
      <c r="D87" s="631"/>
      <c r="E87" s="631"/>
      <c r="F87" s="631"/>
      <c r="G87" s="631"/>
      <c r="H87" s="631"/>
      <c r="I87" s="631"/>
      <c r="J87" s="631"/>
      <c r="K87" s="631"/>
    </row>
    <row r="88" spans="1:11" ht="66" customHeight="1">
      <c r="A88" s="102" t="s">
        <v>201</v>
      </c>
      <c r="B88" s="130" t="s">
        <v>52</v>
      </c>
      <c r="C88" s="467" t="s">
        <v>220</v>
      </c>
      <c r="D88" s="27" t="s">
        <v>221</v>
      </c>
      <c r="E88" s="278" t="s">
        <v>222</v>
      </c>
      <c r="F88" s="278" t="s">
        <v>223</v>
      </c>
      <c r="G88" s="278" t="s">
        <v>224</v>
      </c>
      <c r="H88" s="136" t="s">
        <v>225</v>
      </c>
      <c r="I88" s="136">
        <v>0.31</v>
      </c>
      <c r="J88" s="136">
        <v>0.3</v>
      </c>
      <c r="K88" s="136">
        <v>0.3</v>
      </c>
    </row>
    <row r="89" spans="1:11" ht="75.75" customHeight="1">
      <c r="A89" s="102" t="s">
        <v>207</v>
      </c>
      <c r="B89" s="130" t="s">
        <v>52</v>
      </c>
      <c r="C89" s="467" t="s">
        <v>226</v>
      </c>
      <c r="D89" s="27" t="s">
        <v>227</v>
      </c>
      <c r="E89" s="278" t="s">
        <v>228</v>
      </c>
      <c r="F89" s="278" t="s">
        <v>229</v>
      </c>
      <c r="G89" s="278" t="s">
        <v>230</v>
      </c>
      <c r="H89" s="136" t="s">
        <v>231</v>
      </c>
      <c r="I89" s="136">
        <v>0.18</v>
      </c>
      <c r="J89" s="136">
        <v>0.13</v>
      </c>
      <c r="K89" s="136">
        <v>0.13</v>
      </c>
    </row>
    <row r="90" spans="1:11" ht="76.5" customHeight="1">
      <c r="A90" s="150" t="s">
        <v>211</v>
      </c>
      <c r="B90" s="130" t="s">
        <v>52</v>
      </c>
      <c r="C90" s="467" t="s">
        <v>232</v>
      </c>
      <c r="D90" s="27" t="s">
        <v>233</v>
      </c>
      <c r="E90" s="278" t="s">
        <v>234</v>
      </c>
      <c r="F90" s="278" t="s">
        <v>235</v>
      </c>
      <c r="G90" s="278" t="s">
        <v>235</v>
      </c>
      <c r="H90" s="136">
        <v>0.01</v>
      </c>
      <c r="I90" s="136">
        <v>0.01</v>
      </c>
      <c r="J90" s="128" t="s">
        <v>8</v>
      </c>
      <c r="K90" s="128" t="s">
        <v>8</v>
      </c>
    </row>
    <row r="91" spans="1:11" ht="76.5" customHeight="1">
      <c r="A91" s="102" t="s">
        <v>213</v>
      </c>
      <c r="B91" s="130" t="s">
        <v>52</v>
      </c>
      <c r="C91" s="467" t="s">
        <v>236</v>
      </c>
      <c r="D91" s="27" t="s">
        <v>237</v>
      </c>
      <c r="E91" s="278" t="s">
        <v>238</v>
      </c>
      <c r="F91" s="278" t="s">
        <v>239</v>
      </c>
      <c r="G91" s="278" t="s">
        <v>240</v>
      </c>
      <c r="H91" s="136">
        <v>0.01</v>
      </c>
      <c r="I91" s="128" t="s">
        <v>8</v>
      </c>
      <c r="J91" s="128" t="s">
        <v>8</v>
      </c>
      <c r="K91" s="128" t="s">
        <v>8</v>
      </c>
    </row>
    <row r="92" spans="1:11" ht="18" customHeight="1">
      <c r="A92" s="102" t="s">
        <v>217</v>
      </c>
      <c r="B92" s="130" t="s">
        <v>52</v>
      </c>
      <c r="C92" s="130" t="s">
        <v>8</v>
      </c>
      <c r="D92" s="208">
        <v>0.11</v>
      </c>
      <c r="E92" s="278" t="s">
        <v>241</v>
      </c>
      <c r="F92" s="278" t="s">
        <v>242</v>
      </c>
      <c r="G92" s="278" t="s">
        <v>212</v>
      </c>
      <c r="H92" s="136">
        <v>0.08</v>
      </c>
      <c r="I92" s="128" t="s">
        <v>8</v>
      </c>
      <c r="J92" s="128" t="s">
        <v>8</v>
      </c>
      <c r="K92" s="128" t="s">
        <v>8</v>
      </c>
    </row>
    <row r="93" spans="1:11" ht="18" customHeight="1">
      <c r="A93" s="102" t="s">
        <v>218</v>
      </c>
      <c r="B93" s="130" t="s">
        <v>52</v>
      </c>
      <c r="C93" s="130" t="s">
        <v>8</v>
      </c>
      <c r="D93" s="208">
        <v>0.04</v>
      </c>
      <c r="E93" s="278" t="s">
        <v>243</v>
      </c>
      <c r="F93" s="278" t="s">
        <v>244</v>
      </c>
      <c r="G93" s="278" t="s">
        <v>245</v>
      </c>
      <c r="H93" s="136">
        <v>0.02</v>
      </c>
      <c r="I93" s="128" t="s">
        <v>8</v>
      </c>
      <c r="J93" s="128" t="s">
        <v>8</v>
      </c>
      <c r="K93" s="128" t="s">
        <v>8</v>
      </c>
    </row>
    <row r="94" spans="1:11" ht="141.6" customHeight="1">
      <c r="A94" s="551" t="s">
        <v>246</v>
      </c>
      <c r="B94" s="551"/>
      <c r="C94" s="551"/>
      <c r="D94" s="551"/>
      <c r="E94" s="551"/>
      <c r="F94" s="551"/>
      <c r="G94" s="551"/>
      <c r="H94" s="551"/>
      <c r="I94" s="551"/>
      <c r="J94" s="551"/>
      <c r="K94" s="552"/>
    </row>
    <row r="95" spans="1:11" ht="18" customHeight="1">
      <c r="A95" s="326"/>
      <c r="B95" s="198"/>
      <c r="C95" s="198"/>
      <c r="D95" s="198"/>
      <c r="E95" s="279"/>
      <c r="F95" s="279"/>
      <c r="G95" s="279"/>
      <c r="H95" s="198"/>
      <c r="I95" s="198"/>
      <c r="J95" s="198"/>
      <c r="K95" s="198"/>
    </row>
    <row r="96" spans="1:11" ht="15.6">
      <c r="A96" s="549" t="s">
        <v>247</v>
      </c>
      <c r="B96" s="549"/>
      <c r="C96" s="549"/>
      <c r="D96" s="549"/>
      <c r="E96" s="549"/>
      <c r="F96" s="549"/>
      <c r="G96" s="549"/>
      <c r="H96" s="549"/>
      <c r="I96" s="549"/>
      <c r="J96" s="549"/>
      <c r="K96" s="550"/>
    </row>
    <row r="97" spans="1:11" ht="14.1">
      <c r="A97" s="631" t="s">
        <v>248</v>
      </c>
      <c r="B97" s="631"/>
      <c r="C97" s="631"/>
      <c r="D97" s="631"/>
      <c r="E97" s="631"/>
      <c r="F97" s="631"/>
      <c r="G97" s="631"/>
      <c r="H97" s="631"/>
      <c r="I97" s="631"/>
      <c r="J97" s="631"/>
      <c r="K97" s="631"/>
    </row>
    <row r="98" spans="1:11" ht="12.95">
      <c r="A98" s="102" t="s">
        <v>249</v>
      </c>
      <c r="B98" s="130" t="s">
        <v>52</v>
      </c>
      <c r="C98" s="130" t="s">
        <v>8</v>
      </c>
      <c r="D98" s="209">
        <v>0.46</v>
      </c>
      <c r="E98" s="135">
        <v>0.46</v>
      </c>
      <c r="F98" s="135">
        <v>0.45</v>
      </c>
      <c r="G98" s="135">
        <v>0.44</v>
      </c>
      <c r="H98" s="133" t="s">
        <v>8</v>
      </c>
      <c r="I98" s="133" t="s">
        <v>8</v>
      </c>
      <c r="J98" s="133" t="s">
        <v>8</v>
      </c>
      <c r="K98" s="133" t="s">
        <v>8</v>
      </c>
    </row>
    <row r="99" spans="1:11" ht="12.95">
      <c r="A99" s="102" t="s">
        <v>250</v>
      </c>
      <c r="B99" s="130" t="s">
        <v>52</v>
      </c>
      <c r="C99" s="130" t="s">
        <v>8</v>
      </c>
      <c r="D99" s="209">
        <v>0.44</v>
      </c>
      <c r="E99" s="135">
        <v>0.42</v>
      </c>
      <c r="F99" s="135">
        <v>0.39</v>
      </c>
      <c r="G99" s="135">
        <v>0.36</v>
      </c>
      <c r="H99" s="133" t="s">
        <v>8</v>
      </c>
      <c r="I99" s="133" t="s">
        <v>8</v>
      </c>
      <c r="J99" s="133" t="s">
        <v>8</v>
      </c>
      <c r="K99" s="133" t="s">
        <v>8</v>
      </c>
    </row>
    <row r="100" spans="1:11" ht="12.95">
      <c r="A100" s="102" t="s">
        <v>251</v>
      </c>
      <c r="B100" s="130" t="s">
        <v>52</v>
      </c>
      <c r="C100" s="130" t="s">
        <v>8</v>
      </c>
      <c r="D100" s="209">
        <v>0.04</v>
      </c>
      <c r="E100" s="135">
        <v>0.04</v>
      </c>
      <c r="F100" s="135">
        <v>0.03</v>
      </c>
      <c r="G100" s="135">
        <v>0.03</v>
      </c>
      <c r="H100" s="133" t="s">
        <v>8</v>
      </c>
      <c r="I100" s="133" t="s">
        <v>8</v>
      </c>
      <c r="J100" s="133" t="s">
        <v>8</v>
      </c>
      <c r="K100" s="133" t="s">
        <v>8</v>
      </c>
    </row>
    <row r="101" spans="1:11" ht="15">
      <c r="A101" s="102" t="s">
        <v>252</v>
      </c>
      <c r="B101" s="130" t="s">
        <v>52</v>
      </c>
      <c r="C101" s="130" t="s">
        <v>8</v>
      </c>
      <c r="D101" s="209">
        <v>0.02</v>
      </c>
      <c r="E101" s="135">
        <v>0.02</v>
      </c>
      <c r="F101" s="135">
        <v>0.02</v>
      </c>
      <c r="G101" s="135">
        <v>0.02</v>
      </c>
      <c r="H101" s="133" t="s">
        <v>8</v>
      </c>
      <c r="I101" s="133" t="s">
        <v>8</v>
      </c>
      <c r="J101" s="133" t="s">
        <v>8</v>
      </c>
      <c r="K101" s="133" t="s">
        <v>8</v>
      </c>
    </row>
    <row r="102" spans="1:11" ht="15">
      <c r="A102" s="102" t="s">
        <v>253</v>
      </c>
      <c r="B102" s="130" t="s">
        <v>52</v>
      </c>
      <c r="C102" s="130" t="s">
        <v>8</v>
      </c>
      <c r="D102" s="209">
        <v>0.1</v>
      </c>
      <c r="E102" s="135">
        <v>0.09</v>
      </c>
      <c r="F102" s="135">
        <v>0.08</v>
      </c>
      <c r="G102" s="135">
        <v>0.06</v>
      </c>
      <c r="H102" s="133" t="s">
        <v>8</v>
      </c>
      <c r="I102" s="133" t="s">
        <v>8</v>
      </c>
      <c r="J102" s="133" t="s">
        <v>8</v>
      </c>
      <c r="K102" s="133" t="s">
        <v>8</v>
      </c>
    </row>
    <row r="103" spans="1:11" ht="15">
      <c r="A103" s="102" t="s">
        <v>254</v>
      </c>
      <c r="B103" s="130" t="s">
        <v>52</v>
      </c>
      <c r="C103" s="130" t="s">
        <v>8</v>
      </c>
      <c r="D103" s="209">
        <v>0.03</v>
      </c>
      <c r="E103" s="135">
        <v>0.02</v>
      </c>
      <c r="F103" s="135">
        <v>0.02</v>
      </c>
      <c r="G103" s="135">
        <v>0.02</v>
      </c>
      <c r="H103" s="133" t="s">
        <v>8</v>
      </c>
      <c r="I103" s="133" t="s">
        <v>8</v>
      </c>
      <c r="J103" s="133" t="s">
        <v>8</v>
      </c>
      <c r="K103" s="133" t="s">
        <v>8</v>
      </c>
    </row>
    <row r="104" spans="1:11" ht="103.5" customHeight="1">
      <c r="A104" s="648" t="s">
        <v>255</v>
      </c>
      <c r="B104" s="556"/>
      <c r="C104" s="556"/>
      <c r="D104" s="556"/>
      <c r="E104" s="556"/>
      <c r="F104" s="556"/>
      <c r="G104" s="556"/>
      <c r="H104" s="556"/>
      <c r="I104" s="556"/>
      <c r="J104" s="556"/>
      <c r="K104" s="557"/>
    </row>
    <row r="105" spans="1:11" ht="15" customHeight="1">
      <c r="A105" s="652"/>
      <c r="B105" s="652"/>
      <c r="C105" s="652"/>
      <c r="D105" s="652"/>
      <c r="E105" s="652"/>
      <c r="F105" s="652"/>
      <c r="G105" s="652"/>
      <c r="H105" s="652"/>
      <c r="I105" s="652"/>
      <c r="J105" s="652"/>
      <c r="K105" s="652"/>
    </row>
    <row r="106" spans="1:11" ht="15.6">
      <c r="A106" s="549" t="s">
        <v>256</v>
      </c>
      <c r="B106" s="549"/>
      <c r="C106" s="549"/>
      <c r="D106" s="549"/>
      <c r="E106" s="549"/>
      <c r="F106" s="549"/>
      <c r="G106" s="549"/>
      <c r="H106" s="549"/>
      <c r="I106" s="549"/>
      <c r="J106" s="549"/>
      <c r="K106" s="550"/>
    </row>
    <row r="107" spans="1:11" ht="12.95">
      <c r="A107" s="148" t="s">
        <v>257</v>
      </c>
      <c r="B107" s="327" t="s">
        <v>52</v>
      </c>
      <c r="C107" s="327" t="s">
        <v>8</v>
      </c>
      <c r="D107" s="189" t="s">
        <v>258</v>
      </c>
      <c r="E107" s="278" t="s">
        <v>258</v>
      </c>
      <c r="F107" s="278" t="s">
        <v>258</v>
      </c>
      <c r="G107" s="278" t="s">
        <v>258</v>
      </c>
      <c r="H107" s="271">
        <v>0.56000000000000005</v>
      </c>
      <c r="I107" s="271">
        <v>0.56000000000000005</v>
      </c>
      <c r="J107" s="271">
        <v>0.56999999999999995</v>
      </c>
      <c r="K107" s="271">
        <v>0.57999999999999996</v>
      </c>
    </row>
    <row r="108" spans="1:11" ht="12.95">
      <c r="A108" s="131" t="s">
        <v>259</v>
      </c>
      <c r="B108" s="327" t="s">
        <v>52</v>
      </c>
      <c r="C108" s="327" t="s">
        <v>8</v>
      </c>
      <c r="D108" s="190">
        <v>0.51</v>
      </c>
      <c r="E108" s="278" t="s">
        <v>260</v>
      </c>
      <c r="F108" s="278" t="s">
        <v>261</v>
      </c>
      <c r="G108" s="278" t="s">
        <v>262</v>
      </c>
      <c r="H108" s="271">
        <v>0.51</v>
      </c>
      <c r="I108" s="269" t="s">
        <v>8</v>
      </c>
      <c r="J108" s="269" t="s">
        <v>8</v>
      </c>
      <c r="K108" s="269" t="s">
        <v>8</v>
      </c>
    </row>
    <row r="109" spans="1:11" ht="12.95">
      <c r="A109" s="131" t="s">
        <v>263</v>
      </c>
      <c r="B109" s="327" t="s">
        <v>52</v>
      </c>
      <c r="C109" s="327" t="s">
        <v>8</v>
      </c>
      <c r="D109" s="190">
        <v>0.54</v>
      </c>
      <c r="E109" s="278" t="s">
        <v>264</v>
      </c>
      <c r="F109" s="278" t="s">
        <v>258</v>
      </c>
      <c r="G109" s="278" t="s">
        <v>264</v>
      </c>
      <c r="H109" s="269" t="s">
        <v>8</v>
      </c>
      <c r="I109" s="269" t="s">
        <v>8</v>
      </c>
      <c r="J109" s="269" t="s">
        <v>8</v>
      </c>
      <c r="K109" s="269" t="s">
        <v>8</v>
      </c>
    </row>
    <row r="110" spans="1:11" ht="12.95">
      <c r="A110" s="131" t="s">
        <v>265</v>
      </c>
      <c r="B110" s="327" t="s">
        <v>52</v>
      </c>
      <c r="C110" s="327" t="s">
        <v>8</v>
      </c>
      <c r="D110" s="49">
        <v>0.44</v>
      </c>
      <c r="E110" s="278" t="s">
        <v>204</v>
      </c>
      <c r="F110" s="278" t="s">
        <v>204</v>
      </c>
      <c r="G110" s="278" t="s">
        <v>266</v>
      </c>
      <c r="H110" s="269" t="s">
        <v>8</v>
      </c>
      <c r="I110" s="269" t="s">
        <v>8</v>
      </c>
      <c r="J110" s="269" t="s">
        <v>8</v>
      </c>
      <c r="K110" s="269" t="s">
        <v>8</v>
      </c>
    </row>
    <row r="111" spans="1:11" ht="39">
      <c r="A111" s="148" t="s">
        <v>267</v>
      </c>
      <c r="B111" s="327" t="s">
        <v>52</v>
      </c>
      <c r="C111" s="467" t="s">
        <v>220</v>
      </c>
      <c r="D111" s="27" t="s">
        <v>268</v>
      </c>
      <c r="E111" s="278" t="s">
        <v>269</v>
      </c>
      <c r="F111" s="278" t="s">
        <v>270</v>
      </c>
      <c r="G111" s="278" t="s">
        <v>271</v>
      </c>
      <c r="H111" s="271" t="s">
        <v>272</v>
      </c>
      <c r="I111" s="271">
        <v>0.31</v>
      </c>
      <c r="J111" s="271">
        <v>0.3</v>
      </c>
      <c r="K111" s="271">
        <v>0.3</v>
      </c>
    </row>
    <row r="112" spans="1:11" ht="15">
      <c r="A112" s="131" t="s">
        <v>273</v>
      </c>
      <c r="B112" s="327" t="s">
        <v>52</v>
      </c>
      <c r="C112" s="327" t="s">
        <v>8</v>
      </c>
      <c r="D112" s="191">
        <v>0.39</v>
      </c>
      <c r="E112" s="278" t="s">
        <v>274</v>
      </c>
      <c r="F112" s="278" t="s">
        <v>275</v>
      </c>
      <c r="G112" s="278" t="s">
        <v>276</v>
      </c>
      <c r="H112" s="269" t="s">
        <v>8</v>
      </c>
      <c r="I112" s="269" t="s">
        <v>8</v>
      </c>
      <c r="J112" s="269" t="s">
        <v>8</v>
      </c>
      <c r="K112" s="269" t="s">
        <v>8</v>
      </c>
    </row>
    <row r="113" spans="1:11" ht="15">
      <c r="A113" s="131" t="s">
        <v>277</v>
      </c>
      <c r="B113" s="327" t="s">
        <v>52</v>
      </c>
      <c r="C113" s="327" t="s">
        <v>8</v>
      </c>
      <c r="D113" s="190">
        <v>0.48</v>
      </c>
      <c r="E113" s="278" t="s">
        <v>278</v>
      </c>
      <c r="F113" s="278" t="s">
        <v>279</v>
      </c>
      <c r="G113" s="328">
        <v>0.46</v>
      </c>
      <c r="H113" s="269" t="s">
        <v>8</v>
      </c>
      <c r="I113" s="269" t="s">
        <v>8</v>
      </c>
      <c r="J113" s="269" t="s">
        <v>8</v>
      </c>
      <c r="K113" s="269" t="s">
        <v>8</v>
      </c>
    </row>
    <row r="114" spans="1:11" ht="15">
      <c r="A114" s="131" t="s">
        <v>280</v>
      </c>
      <c r="B114" s="327" t="s">
        <v>52</v>
      </c>
      <c r="C114" s="327" t="s">
        <v>8</v>
      </c>
      <c r="D114" s="190">
        <v>0.68</v>
      </c>
      <c r="E114" s="278" t="s">
        <v>281</v>
      </c>
      <c r="F114" s="278" t="s">
        <v>282</v>
      </c>
      <c r="G114" s="278" t="s">
        <v>283</v>
      </c>
      <c r="H114" s="269" t="s">
        <v>8</v>
      </c>
      <c r="I114" s="269" t="s">
        <v>8</v>
      </c>
      <c r="J114" s="269" t="s">
        <v>8</v>
      </c>
      <c r="K114" s="269" t="s">
        <v>8</v>
      </c>
    </row>
    <row r="115" spans="1:11" ht="15">
      <c r="A115" s="131" t="s">
        <v>284</v>
      </c>
      <c r="B115" s="327" t="s">
        <v>52</v>
      </c>
      <c r="C115" s="327" t="s">
        <v>8</v>
      </c>
      <c r="D115" s="190">
        <v>0.56999999999999995</v>
      </c>
      <c r="E115" s="278" t="s">
        <v>285</v>
      </c>
      <c r="F115" s="278" t="s">
        <v>285</v>
      </c>
      <c r="G115" s="278" t="s">
        <v>286</v>
      </c>
      <c r="H115" s="269" t="s">
        <v>8</v>
      </c>
      <c r="I115" s="269" t="s">
        <v>8</v>
      </c>
      <c r="J115" s="269" t="s">
        <v>8</v>
      </c>
      <c r="K115" s="269" t="s">
        <v>8</v>
      </c>
    </row>
    <row r="116" spans="1:11" ht="15">
      <c r="A116" s="131" t="s">
        <v>287</v>
      </c>
      <c r="B116" s="327" t="s">
        <v>52</v>
      </c>
      <c r="C116" s="327" t="s">
        <v>8</v>
      </c>
      <c r="D116" s="190">
        <v>0.53</v>
      </c>
      <c r="E116" s="278" t="s">
        <v>260</v>
      </c>
      <c r="F116" s="278" t="s">
        <v>264</v>
      </c>
      <c r="G116" s="278" t="s">
        <v>288</v>
      </c>
      <c r="H116" s="269" t="s">
        <v>8</v>
      </c>
      <c r="I116" s="269" t="s">
        <v>8</v>
      </c>
      <c r="J116" s="269" t="s">
        <v>8</v>
      </c>
      <c r="K116" s="269" t="s">
        <v>8</v>
      </c>
    </row>
    <row r="117" spans="1:11" ht="15">
      <c r="A117" s="131" t="s">
        <v>289</v>
      </c>
      <c r="B117" s="327" t="s">
        <v>52</v>
      </c>
      <c r="C117" s="327" t="s">
        <v>8</v>
      </c>
      <c r="D117" s="190">
        <v>0.42</v>
      </c>
      <c r="E117" s="278" t="s">
        <v>290</v>
      </c>
      <c r="F117" s="278" t="s">
        <v>266</v>
      </c>
      <c r="G117" s="278" t="s">
        <v>290</v>
      </c>
      <c r="H117" s="269" t="s">
        <v>8</v>
      </c>
      <c r="I117" s="269" t="s">
        <v>8</v>
      </c>
      <c r="J117" s="269" t="s">
        <v>8</v>
      </c>
      <c r="K117" s="269" t="s">
        <v>8</v>
      </c>
    </row>
    <row r="118" spans="1:11" ht="118.5" customHeight="1">
      <c r="A118" s="555" t="s">
        <v>291</v>
      </c>
      <c r="B118" s="592"/>
      <c r="C118" s="592"/>
      <c r="D118" s="592"/>
      <c r="E118" s="592"/>
      <c r="F118" s="592"/>
      <c r="G118" s="592"/>
      <c r="H118" s="592"/>
      <c r="I118" s="592"/>
      <c r="J118" s="592"/>
      <c r="K118" s="593"/>
    </row>
    <row r="119" spans="1:11" s="162" customFormat="1" ht="13.5" customHeight="1">
      <c r="A119" s="165"/>
    </row>
    <row r="120" spans="1:11" ht="15.6">
      <c r="A120" s="653" t="s">
        <v>292</v>
      </c>
      <c r="B120" s="653"/>
      <c r="C120" s="653"/>
      <c r="D120" s="653"/>
      <c r="E120" s="653"/>
      <c r="F120" s="653"/>
      <c r="G120" s="653"/>
      <c r="H120" s="653"/>
      <c r="I120" s="653"/>
      <c r="J120" s="653"/>
      <c r="K120" s="654"/>
    </row>
    <row r="121" spans="1:11" ht="12.95">
      <c r="A121" s="131" t="s">
        <v>293</v>
      </c>
      <c r="B121" s="327" t="s">
        <v>52</v>
      </c>
      <c r="C121" s="327" t="s">
        <v>8</v>
      </c>
      <c r="D121" s="189" t="s">
        <v>294</v>
      </c>
      <c r="E121" s="278" t="s">
        <v>295</v>
      </c>
      <c r="F121" s="278" t="s">
        <v>266</v>
      </c>
      <c r="G121" s="278" t="s">
        <v>275</v>
      </c>
      <c r="H121" s="271">
        <v>0.33</v>
      </c>
      <c r="I121" s="271" t="str">
        <f>I139</f>
        <v>N/A</v>
      </c>
      <c r="J121" s="271" t="str">
        <f>J139</f>
        <v>N/A</v>
      </c>
      <c r="K121" s="271" t="str">
        <f>K139</f>
        <v>N/A</v>
      </c>
    </row>
    <row r="122" spans="1:11" ht="12.95">
      <c r="A122" s="131" t="s">
        <v>259</v>
      </c>
      <c r="B122" s="327" t="s">
        <v>52</v>
      </c>
      <c r="C122" s="327" t="s">
        <v>8</v>
      </c>
      <c r="D122" s="190">
        <v>0.44</v>
      </c>
      <c r="E122" s="278" t="s">
        <v>296</v>
      </c>
      <c r="F122" s="278" t="s">
        <v>295</v>
      </c>
      <c r="G122" s="278" t="s">
        <v>297</v>
      </c>
      <c r="H122" s="271" t="s">
        <v>8</v>
      </c>
      <c r="I122" s="271" t="s">
        <v>8</v>
      </c>
      <c r="J122" s="271" t="s">
        <v>8</v>
      </c>
      <c r="K122" s="271" t="s">
        <v>8</v>
      </c>
    </row>
    <row r="123" spans="1:11" ht="12.95">
      <c r="A123" s="131" t="s">
        <v>263</v>
      </c>
      <c r="B123" s="327" t="s">
        <v>52</v>
      </c>
      <c r="C123" s="327" t="s">
        <v>8</v>
      </c>
      <c r="D123" s="190">
        <v>0.46</v>
      </c>
      <c r="E123" s="278" t="s">
        <v>298</v>
      </c>
      <c r="F123" s="278" t="s">
        <v>294</v>
      </c>
      <c r="G123" s="278" t="s">
        <v>275</v>
      </c>
      <c r="H123" s="271" t="s">
        <v>8</v>
      </c>
      <c r="I123" s="271" t="s">
        <v>8</v>
      </c>
      <c r="J123" s="271" t="s">
        <v>8</v>
      </c>
      <c r="K123" s="271" t="s">
        <v>8</v>
      </c>
    </row>
    <row r="124" spans="1:11" ht="12.95">
      <c r="A124" s="131" t="s">
        <v>265</v>
      </c>
      <c r="B124" s="327" t="s">
        <v>52</v>
      </c>
      <c r="C124" s="327" t="s">
        <v>8</v>
      </c>
      <c r="D124" s="49">
        <v>0.22</v>
      </c>
      <c r="E124" s="278" t="s">
        <v>299</v>
      </c>
      <c r="F124" s="278" t="s">
        <v>299</v>
      </c>
      <c r="G124" s="278" t="s">
        <v>299</v>
      </c>
      <c r="H124" s="271" t="s">
        <v>8</v>
      </c>
      <c r="I124" s="269" t="s">
        <v>8</v>
      </c>
      <c r="J124" s="269" t="s">
        <v>8</v>
      </c>
      <c r="K124" s="269" t="s">
        <v>8</v>
      </c>
    </row>
    <row r="125" spans="1:11" ht="39">
      <c r="A125" s="148" t="s">
        <v>300</v>
      </c>
      <c r="B125" s="327" t="s">
        <v>52</v>
      </c>
      <c r="C125" s="467" t="s">
        <v>226</v>
      </c>
      <c r="D125" s="27" t="s">
        <v>227</v>
      </c>
      <c r="E125" s="278" t="s">
        <v>228</v>
      </c>
      <c r="F125" s="278" t="s">
        <v>229</v>
      </c>
      <c r="G125" s="278" t="s">
        <v>230</v>
      </c>
      <c r="H125" s="136" t="s">
        <v>231</v>
      </c>
      <c r="I125" s="136">
        <v>0.18</v>
      </c>
      <c r="J125" s="136">
        <v>0.13</v>
      </c>
      <c r="K125" s="136">
        <v>0.13</v>
      </c>
    </row>
    <row r="126" spans="1:11" ht="15">
      <c r="A126" s="131" t="s">
        <v>301</v>
      </c>
      <c r="B126" s="327" t="s">
        <v>52</v>
      </c>
      <c r="C126" s="327" t="s">
        <v>8</v>
      </c>
      <c r="D126" s="191">
        <v>0.34</v>
      </c>
      <c r="E126" s="278" t="s">
        <v>302</v>
      </c>
      <c r="F126" s="278" t="s">
        <v>303</v>
      </c>
      <c r="G126" s="278" t="s">
        <v>304</v>
      </c>
      <c r="H126" s="271" t="s">
        <v>8</v>
      </c>
      <c r="I126" s="269" t="s">
        <v>8</v>
      </c>
      <c r="J126" s="269" t="s">
        <v>8</v>
      </c>
      <c r="K126" s="269" t="s">
        <v>8</v>
      </c>
    </row>
    <row r="127" spans="1:11" ht="15">
      <c r="A127" s="131" t="s">
        <v>305</v>
      </c>
      <c r="B127" s="327" t="s">
        <v>52</v>
      </c>
      <c r="C127" s="327" t="s">
        <v>8</v>
      </c>
      <c r="D127" s="190">
        <v>0.45</v>
      </c>
      <c r="E127" s="278" t="s">
        <v>294</v>
      </c>
      <c r="F127" s="278" t="s">
        <v>290</v>
      </c>
      <c r="G127" s="278" t="s">
        <v>274</v>
      </c>
      <c r="H127" s="271" t="s">
        <v>8</v>
      </c>
      <c r="I127" s="269" t="s">
        <v>8</v>
      </c>
      <c r="J127" s="269" t="s">
        <v>8</v>
      </c>
      <c r="K127" s="269" t="s">
        <v>8</v>
      </c>
    </row>
    <row r="128" spans="1:11" ht="15">
      <c r="A128" s="131" t="s">
        <v>306</v>
      </c>
      <c r="B128" s="327" t="s">
        <v>52</v>
      </c>
      <c r="C128" s="327" t="s">
        <v>8</v>
      </c>
      <c r="D128" s="190">
        <v>0.44</v>
      </c>
      <c r="E128" s="278" t="s">
        <v>294</v>
      </c>
      <c r="F128" s="278" t="s">
        <v>290</v>
      </c>
      <c r="G128" s="278" t="s">
        <v>275</v>
      </c>
      <c r="H128" s="271" t="s">
        <v>8</v>
      </c>
      <c r="I128" s="269" t="s">
        <v>8</v>
      </c>
      <c r="J128" s="269" t="s">
        <v>8</v>
      </c>
      <c r="K128" s="269" t="s">
        <v>8</v>
      </c>
    </row>
    <row r="129" spans="1:11" ht="15">
      <c r="A129" s="131" t="s">
        <v>307</v>
      </c>
      <c r="B129" s="327" t="s">
        <v>52</v>
      </c>
      <c r="C129" s="327" t="s">
        <v>8</v>
      </c>
      <c r="D129" s="190">
        <v>0.36</v>
      </c>
      <c r="E129" s="278" t="s">
        <v>276</v>
      </c>
      <c r="F129" s="278" t="s">
        <v>302</v>
      </c>
      <c r="G129" s="278" t="s">
        <v>303</v>
      </c>
      <c r="H129" s="271" t="s">
        <v>8</v>
      </c>
      <c r="I129" s="269" t="s">
        <v>8</v>
      </c>
      <c r="J129" s="269" t="s">
        <v>8</v>
      </c>
      <c r="K129" s="269" t="s">
        <v>8</v>
      </c>
    </row>
    <row r="130" spans="1:11" ht="15">
      <c r="A130" s="131" t="s">
        <v>308</v>
      </c>
      <c r="B130" s="327" t="s">
        <v>52</v>
      </c>
      <c r="C130" s="327" t="s">
        <v>8</v>
      </c>
      <c r="D130" s="190">
        <v>0.56999999999999995</v>
      </c>
      <c r="E130" s="278" t="s">
        <v>258</v>
      </c>
      <c r="F130" s="278" t="s">
        <v>204</v>
      </c>
      <c r="G130" s="278" t="s">
        <v>278</v>
      </c>
      <c r="H130" s="269" t="s">
        <v>8</v>
      </c>
      <c r="I130" s="269" t="s">
        <v>8</v>
      </c>
      <c r="J130" s="269" t="s">
        <v>8</v>
      </c>
      <c r="K130" s="269" t="s">
        <v>8</v>
      </c>
    </row>
    <row r="131" spans="1:11" ht="15">
      <c r="A131" s="131" t="s">
        <v>309</v>
      </c>
      <c r="B131" s="327" t="s">
        <v>52</v>
      </c>
      <c r="C131" s="327" t="s">
        <v>8</v>
      </c>
      <c r="D131" s="190">
        <v>0.57999999999999996</v>
      </c>
      <c r="E131" s="278" t="s">
        <v>285</v>
      </c>
      <c r="F131" s="278" t="s">
        <v>264</v>
      </c>
      <c r="G131" s="278" t="s">
        <v>288</v>
      </c>
      <c r="H131" s="269" t="s">
        <v>8</v>
      </c>
      <c r="I131" s="269" t="s">
        <v>8</v>
      </c>
      <c r="J131" s="269" t="s">
        <v>8</v>
      </c>
      <c r="K131" s="269" t="s">
        <v>8</v>
      </c>
    </row>
    <row r="132" spans="1:11" ht="132" customHeight="1">
      <c r="A132" s="649" t="s">
        <v>310</v>
      </c>
      <c r="B132" s="650"/>
      <c r="C132" s="650"/>
      <c r="D132" s="650"/>
      <c r="E132" s="650"/>
      <c r="F132" s="650"/>
      <c r="G132" s="650"/>
      <c r="H132" s="650"/>
      <c r="I132" s="650"/>
      <c r="J132" s="650"/>
      <c r="K132" s="651"/>
    </row>
    <row r="133" spans="1:11" s="61" customFormat="1" ht="15.75" customHeight="1"/>
    <row r="134" spans="1:11" ht="15.6">
      <c r="A134" s="549" t="s">
        <v>311</v>
      </c>
      <c r="B134" s="549"/>
      <c r="C134" s="549"/>
      <c r="D134" s="549"/>
      <c r="E134" s="549"/>
      <c r="F134" s="549"/>
      <c r="G134" s="549"/>
      <c r="H134" s="549"/>
      <c r="I134" s="549"/>
      <c r="J134" s="549"/>
      <c r="K134" s="550"/>
    </row>
    <row r="135" spans="1:11" ht="15">
      <c r="A135" s="93" t="s">
        <v>312</v>
      </c>
      <c r="B135" s="327" t="s">
        <v>52</v>
      </c>
      <c r="C135" s="327" t="s">
        <v>8</v>
      </c>
      <c r="D135" s="191">
        <v>0.44</v>
      </c>
      <c r="E135" s="271">
        <v>0.43</v>
      </c>
      <c r="F135" s="271">
        <v>0.4</v>
      </c>
      <c r="G135" s="271">
        <v>0.37</v>
      </c>
      <c r="H135" s="271">
        <v>0.33</v>
      </c>
      <c r="I135" s="269" t="s">
        <v>8</v>
      </c>
      <c r="J135" s="269" t="s">
        <v>8</v>
      </c>
      <c r="K135" s="269" t="s">
        <v>8</v>
      </c>
    </row>
    <row r="136" spans="1:11" ht="12.95">
      <c r="A136" s="131" t="s">
        <v>313</v>
      </c>
      <c r="B136" s="327" t="s">
        <v>52</v>
      </c>
      <c r="C136" s="327" t="s">
        <v>8</v>
      </c>
      <c r="D136" s="190">
        <v>0.14000000000000001</v>
      </c>
      <c r="E136" s="121" t="s">
        <v>314</v>
      </c>
      <c r="F136" s="121" t="s">
        <v>314</v>
      </c>
      <c r="G136" s="121" t="s">
        <v>315</v>
      </c>
      <c r="H136" s="121" t="s">
        <v>316</v>
      </c>
      <c r="I136" s="269" t="s">
        <v>8</v>
      </c>
      <c r="J136" s="269" t="s">
        <v>8</v>
      </c>
      <c r="K136" s="269" t="s">
        <v>8</v>
      </c>
    </row>
    <row r="137" spans="1:11" ht="12.95">
      <c r="A137" s="93" t="s">
        <v>317</v>
      </c>
      <c r="B137" s="327" t="s">
        <v>52</v>
      </c>
      <c r="C137" s="327" t="s">
        <v>8</v>
      </c>
      <c r="D137" s="190">
        <v>0.16</v>
      </c>
      <c r="E137" s="121" t="s">
        <v>314</v>
      </c>
      <c r="F137" s="121" t="s">
        <v>316</v>
      </c>
      <c r="G137" s="121" t="s">
        <v>318</v>
      </c>
      <c r="H137" s="121" t="s">
        <v>319</v>
      </c>
      <c r="I137" s="269" t="s">
        <v>8</v>
      </c>
      <c r="J137" s="269" t="s">
        <v>8</v>
      </c>
      <c r="K137" s="269" t="s">
        <v>8</v>
      </c>
    </row>
    <row r="138" spans="1:11" ht="12.95">
      <c r="A138" s="93" t="s">
        <v>320</v>
      </c>
      <c r="B138" s="327" t="s">
        <v>52</v>
      </c>
      <c r="C138" s="327" t="s">
        <v>8</v>
      </c>
      <c r="D138" s="190">
        <v>0.05</v>
      </c>
      <c r="E138" s="121" t="s">
        <v>321</v>
      </c>
      <c r="F138" s="121" t="s">
        <v>322</v>
      </c>
      <c r="G138" s="121" t="s">
        <v>322</v>
      </c>
      <c r="H138" s="121" t="s">
        <v>323</v>
      </c>
      <c r="I138" s="269" t="s">
        <v>8</v>
      </c>
      <c r="J138" s="269" t="s">
        <v>8</v>
      </c>
      <c r="K138" s="269" t="s">
        <v>8</v>
      </c>
    </row>
    <row r="139" spans="1:11" ht="12.95">
      <c r="A139" s="93" t="s">
        <v>324</v>
      </c>
      <c r="B139" s="327" t="s">
        <v>52</v>
      </c>
      <c r="C139" s="327" t="s">
        <v>8</v>
      </c>
      <c r="D139" s="190">
        <v>0.02</v>
      </c>
      <c r="E139" s="121" t="s">
        <v>325</v>
      </c>
      <c r="F139" s="121" t="s">
        <v>325</v>
      </c>
      <c r="G139" s="121" t="s">
        <v>325</v>
      </c>
      <c r="H139" s="121" t="s">
        <v>325</v>
      </c>
      <c r="I139" s="269" t="s">
        <v>8</v>
      </c>
      <c r="J139" s="269" t="s">
        <v>8</v>
      </c>
      <c r="K139" s="269" t="s">
        <v>8</v>
      </c>
    </row>
    <row r="140" spans="1:11" ht="12.95">
      <c r="A140" s="93" t="s">
        <v>326</v>
      </c>
      <c r="B140" s="327" t="s">
        <v>52</v>
      </c>
      <c r="C140" s="327" t="s">
        <v>8</v>
      </c>
      <c r="D140" s="210" t="s">
        <v>323</v>
      </c>
      <c r="E140" s="121" t="s">
        <v>323</v>
      </c>
      <c r="F140" s="121" t="s">
        <v>323</v>
      </c>
      <c r="G140" s="121" t="s">
        <v>325</v>
      </c>
      <c r="H140" s="121" t="s">
        <v>325</v>
      </c>
      <c r="I140" s="269" t="s">
        <v>8</v>
      </c>
      <c r="J140" s="269" t="s">
        <v>8</v>
      </c>
      <c r="K140" s="269" t="s">
        <v>8</v>
      </c>
    </row>
    <row r="141" spans="1:11" ht="12.95">
      <c r="A141" s="93" t="s">
        <v>327</v>
      </c>
      <c r="B141" s="327" t="s">
        <v>52</v>
      </c>
      <c r="C141" s="327" t="s">
        <v>8</v>
      </c>
      <c r="D141" s="210" t="s">
        <v>325</v>
      </c>
      <c r="E141" s="121" t="s">
        <v>325</v>
      </c>
      <c r="F141" s="121" t="s">
        <v>325</v>
      </c>
      <c r="G141" s="121" t="s">
        <v>325</v>
      </c>
      <c r="H141" s="121" t="s">
        <v>328</v>
      </c>
      <c r="I141" s="269" t="s">
        <v>8</v>
      </c>
      <c r="J141" s="269" t="s">
        <v>8</v>
      </c>
      <c r="K141" s="269" t="s">
        <v>8</v>
      </c>
    </row>
    <row r="142" spans="1:11" ht="63.75" customHeight="1">
      <c r="A142" s="93" t="s">
        <v>329</v>
      </c>
      <c r="B142" s="327" t="s">
        <v>52</v>
      </c>
      <c r="C142" s="468" t="s">
        <v>330</v>
      </c>
      <c r="D142" s="49" t="s">
        <v>331</v>
      </c>
      <c r="E142" s="271" t="s">
        <v>332</v>
      </c>
      <c r="F142" s="271">
        <v>0.03</v>
      </c>
      <c r="G142" s="271">
        <v>0.02</v>
      </c>
      <c r="H142" s="271">
        <v>0.01</v>
      </c>
      <c r="I142" s="271">
        <v>0.01</v>
      </c>
      <c r="J142" s="271">
        <v>0.01</v>
      </c>
      <c r="K142" s="271">
        <v>0.01</v>
      </c>
    </row>
    <row r="143" spans="1:11" ht="47.45" customHeight="1">
      <c r="A143" s="93" t="s">
        <v>333</v>
      </c>
      <c r="B143" s="327" t="s">
        <v>52</v>
      </c>
      <c r="C143" s="468" t="s">
        <v>334</v>
      </c>
      <c r="D143" s="49" t="s">
        <v>335</v>
      </c>
      <c r="E143" s="271" t="s">
        <v>336</v>
      </c>
      <c r="F143" s="271">
        <v>0.08</v>
      </c>
      <c r="G143" s="271">
        <v>7.0000000000000007E-2</v>
      </c>
      <c r="H143" s="271">
        <v>0.06</v>
      </c>
      <c r="I143" s="271">
        <v>0.06</v>
      </c>
      <c r="J143" s="271">
        <v>0.06</v>
      </c>
      <c r="K143" s="271">
        <v>0.05</v>
      </c>
    </row>
    <row r="144" spans="1:11" ht="12.95">
      <c r="A144" s="93" t="s">
        <v>337</v>
      </c>
      <c r="B144" s="327" t="s">
        <v>52</v>
      </c>
      <c r="C144" s="327" t="s">
        <v>8</v>
      </c>
      <c r="D144" s="191">
        <v>0.03</v>
      </c>
      <c r="E144" s="129" t="s">
        <v>323</v>
      </c>
      <c r="F144" s="129" t="s">
        <v>323</v>
      </c>
      <c r="G144" s="129" t="s">
        <v>323</v>
      </c>
      <c r="H144" s="135">
        <v>0.02</v>
      </c>
      <c r="I144" s="135">
        <v>0.03</v>
      </c>
      <c r="J144" s="135">
        <v>0.03</v>
      </c>
      <c r="K144" s="135">
        <v>0.03</v>
      </c>
    </row>
    <row r="145" spans="1:13" ht="100.5" customHeight="1">
      <c r="A145" s="576" t="s">
        <v>338</v>
      </c>
      <c r="B145" s="556"/>
      <c r="C145" s="556"/>
      <c r="D145" s="556"/>
      <c r="E145" s="556"/>
      <c r="F145" s="556"/>
      <c r="G145" s="556"/>
      <c r="H145" s="556"/>
      <c r="I145" s="556"/>
      <c r="J145" s="556"/>
      <c r="K145" s="557"/>
      <c r="L145" s="253"/>
      <c r="M145" s="253"/>
    </row>
    <row r="147" spans="1:13" ht="15.6">
      <c r="A147" s="549" t="s">
        <v>339</v>
      </c>
      <c r="B147" s="549"/>
      <c r="C147" s="549"/>
      <c r="D147" s="549"/>
      <c r="E147" s="549"/>
      <c r="F147" s="549"/>
      <c r="G147" s="549"/>
      <c r="H147" s="549"/>
      <c r="I147" s="549"/>
      <c r="J147" s="549"/>
      <c r="K147" s="550"/>
      <c r="L147" s="253"/>
      <c r="M147" s="253"/>
    </row>
    <row r="148" spans="1:13" ht="15.6" customHeight="1">
      <c r="A148" s="631" t="s">
        <v>340</v>
      </c>
      <c r="B148" s="631"/>
      <c r="C148" s="631"/>
      <c r="D148" s="631"/>
      <c r="E148" s="631"/>
      <c r="F148" s="631"/>
      <c r="G148" s="631"/>
      <c r="H148" s="631"/>
      <c r="I148" s="631"/>
      <c r="J148" s="631"/>
      <c r="K148" s="631"/>
      <c r="L148" s="253"/>
      <c r="M148" s="253"/>
    </row>
    <row r="149" spans="1:13" ht="15.6" customHeight="1">
      <c r="A149" s="131" t="s">
        <v>341</v>
      </c>
      <c r="B149" s="129" t="s">
        <v>52</v>
      </c>
      <c r="C149" s="129" t="s">
        <v>8</v>
      </c>
      <c r="D149" s="159">
        <v>0.97</v>
      </c>
      <c r="E149" s="135">
        <v>0.98</v>
      </c>
      <c r="F149" s="135">
        <v>0.97</v>
      </c>
      <c r="G149" s="133" t="s">
        <v>8</v>
      </c>
      <c r="H149" s="132" t="s">
        <v>8</v>
      </c>
      <c r="I149" s="132" t="s">
        <v>8</v>
      </c>
      <c r="J149" s="132" t="s">
        <v>8</v>
      </c>
      <c r="K149" s="132" t="s">
        <v>8</v>
      </c>
      <c r="L149" s="253"/>
      <c r="M149" s="253"/>
    </row>
    <row r="150" spans="1:13" ht="12.95">
      <c r="A150" s="134" t="s">
        <v>342</v>
      </c>
      <c r="B150" s="129" t="s">
        <v>52</v>
      </c>
      <c r="C150" s="129" t="s">
        <v>8</v>
      </c>
      <c r="D150" s="170">
        <v>0.97</v>
      </c>
      <c r="E150" s="136">
        <v>0.97</v>
      </c>
      <c r="F150" s="135">
        <v>0.97</v>
      </c>
      <c r="G150" s="137" t="s">
        <v>8</v>
      </c>
      <c r="H150" s="269" t="s">
        <v>8</v>
      </c>
      <c r="I150" s="269" t="s">
        <v>8</v>
      </c>
      <c r="J150" s="269" t="s">
        <v>8</v>
      </c>
      <c r="K150" s="269" t="s">
        <v>8</v>
      </c>
      <c r="L150" s="253"/>
      <c r="M150" s="253"/>
    </row>
    <row r="151" spans="1:13" ht="12.95">
      <c r="A151" s="134" t="s">
        <v>343</v>
      </c>
      <c r="B151" s="129" t="s">
        <v>52</v>
      </c>
      <c r="C151" s="129" t="s">
        <v>8</v>
      </c>
      <c r="D151" s="159">
        <v>0.98</v>
      </c>
      <c r="E151" s="135">
        <v>0.98</v>
      </c>
      <c r="F151" s="135" t="s">
        <v>344</v>
      </c>
      <c r="G151" s="137" t="s">
        <v>8</v>
      </c>
      <c r="H151" s="269" t="s">
        <v>8</v>
      </c>
      <c r="I151" s="269" t="s">
        <v>8</v>
      </c>
      <c r="J151" s="269" t="s">
        <v>8</v>
      </c>
      <c r="K151" s="269" t="s">
        <v>8</v>
      </c>
      <c r="L151" s="253"/>
      <c r="M151" s="253"/>
    </row>
    <row r="152" spans="1:13" ht="12.95">
      <c r="A152" s="131" t="s">
        <v>345</v>
      </c>
      <c r="B152" s="129" t="s">
        <v>52</v>
      </c>
      <c r="C152" s="129" t="s">
        <v>8</v>
      </c>
      <c r="D152" s="159">
        <v>1.01</v>
      </c>
      <c r="E152" s="135">
        <v>1.01</v>
      </c>
      <c r="F152" s="135" t="s">
        <v>346</v>
      </c>
      <c r="G152" s="137" t="s">
        <v>8</v>
      </c>
      <c r="H152" s="269" t="s">
        <v>8</v>
      </c>
      <c r="I152" s="269" t="s">
        <v>8</v>
      </c>
      <c r="J152" s="269" t="s">
        <v>8</v>
      </c>
      <c r="K152" s="269" t="s">
        <v>8</v>
      </c>
      <c r="L152" s="253"/>
      <c r="M152" s="253"/>
    </row>
    <row r="153" spans="1:13" ht="12.95">
      <c r="A153" s="131" t="s">
        <v>347</v>
      </c>
      <c r="B153" s="129" t="s">
        <v>52</v>
      </c>
      <c r="C153" s="129" t="s">
        <v>8</v>
      </c>
      <c r="D153" s="159">
        <v>0.99</v>
      </c>
      <c r="E153" s="135">
        <v>1</v>
      </c>
      <c r="F153" s="135">
        <v>1</v>
      </c>
      <c r="G153" s="137" t="s">
        <v>8</v>
      </c>
      <c r="H153" s="269" t="s">
        <v>8</v>
      </c>
      <c r="I153" s="269" t="s">
        <v>8</v>
      </c>
      <c r="J153" s="269" t="s">
        <v>8</v>
      </c>
      <c r="K153" s="269" t="s">
        <v>8</v>
      </c>
      <c r="L153" s="253"/>
      <c r="M153" s="253"/>
    </row>
    <row r="154" spans="1:13" ht="45.95" customHeight="1">
      <c r="A154" s="591" t="s">
        <v>348</v>
      </c>
      <c r="B154" s="592"/>
      <c r="C154" s="592"/>
      <c r="D154" s="592"/>
      <c r="E154" s="592"/>
      <c r="F154" s="592"/>
      <c r="G154" s="592"/>
      <c r="H154" s="592"/>
      <c r="I154" s="592"/>
      <c r="J154" s="592"/>
      <c r="K154" s="593"/>
      <c r="L154" s="253"/>
      <c r="M154" s="253"/>
    </row>
    <row r="155" spans="1:13">
      <c r="A155" s="329"/>
      <c r="B155" s="330"/>
      <c r="C155" s="330"/>
      <c r="D155" s="330"/>
      <c r="E155" s="330"/>
      <c r="F155" s="282"/>
      <c r="G155" s="331"/>
      <c r="H155" s="331"/>
      <c r="I155" s="332"/>
      <c r="J155" s="332"/>
      <c r="K155" s="321"/>
      <c r="L155" s="253"/>
      <c r="M155" s="253"/>
    </row>
    <row r="156" spans="1:13" ht="15.6">
      <c r="A156" s="549" t="s">
        <v>349</v>
      </c>
      <c r="B156" s="549"/>
      <c r="C156" s="549"/>
      <c r="D156" s="549"/>
      <c r="E156" s="549"/>
      <c r="F156" s="549"/>
      <c r="G156" s="549"/>
      <c r="H156" s="549"/>
      <c r="I156" s="549"/>
      <c r="J156" s="549"/>
      <c r="K156" s="550"/>
      <c r="L156" s="253"/>
      <c r="M156" s="253"/>
    </row>
    <row r="157" spans="1:13" ht="15.6" customHeight="1">
      <c r="A157" s="606" t="s">
        <v>350</v>
      </c>
      <c r="B157" s="607"/>
      <c r="C157" s="607"/>
      <c r="D157" s="607"/>
      <c r="E157" s="607"/>
      <c r="F157" s="607"/>
      <c r="G157" s="607"/>
      <c r="H157" s="607"/>
      <c r="I157" s="607"/>
      <c r="J157" s="607"/>
      <c r="K157" s="608"/>
      <c r="L157" s="253"/>
      <c r="M157" s="253"/>
    </row>
    <row r="158" spans="1:13" ht="15.6" customHeight="1">
      <c r="A158" s="131" t="s">
        <v>341</v>
      </c>
      <c r="B158" s="129" t="s">
        <v>52</v>
      </c>
      <c r="C158" s="129" t="s">
        <v>8</v>
      </c>
      <c r="D158" s="159">
        <v>0.98</v>
      </c>
      <c r="E158" s="133" t="s">
        <v>8</v>
      </c>
      <c r="F158" s="132" t="s">
        <v>8</v>
      </c>
      <c r="G158" s="133" t="s">
        <v>8</v>
      </c>
      <c r="H158" s="132" t="s">
        <v>8</v>
      </c>
      <c r="I158" s="132" t="s">
        <v>8</v>
      </c>
      <c r="J158" s="132" t="s">
        <v>8</v>
      </c>
      <c r="K158" s="132" t="s">
        <v>8</v>
      </c>
      <c r="L158" s="253"/>
      <c r="M158" s="253"/>
    </row>
    <row r="159" spans="1:13" ht="12.95">
      <c r="A159" s="134" t="s">
        <v>342</v>
      </c>
      <c r="B159" s="129" t="s">
        <v>52</v>
      </c>
      <c r="C159" s="129" t="s">
        <v>8</v>
      </c>
      <c r="D159" s="170">
        <v>0.99</v>
      </c>
      <c r="E159" s="137" t="s">
        <v>8</v>
      </c>
      <c r="F159" s="269" t="s">
        <v>8</v>
      </c>
      <c r="G159" s="137" t="s">
        <v>8</v>
      </c>
      <c r="H159" s="269" t="s">
        <v>8</v>
      </c>
      <c r="I159" s="269" t="s">
        <v>8</v>
      </c>
      <c r="J159" s="269" t="s">
        <v>8</v>
      </c>
      <c r="K159" s="269" t="s">
        <v>8</v>
      </c>
      <c r="L159" s="253"/>
      <c r="M159" s="253"/>
    </row>
    <row r="160" spans="1:13" ht="12.95">
      <c r="A160" s="134" t="s">
        <v>343</v>
      </c>
      <c r="B160" s="129" t="s">
        <v>52</v>
      </c>
      <c r="C160" s="129" t="s">
        <v>8</v>
      </c>
      <c r="D160" s="159">
        <v>0.99</v>
      </c>
      <c r="E160" s="137" t="s">
        <v>8</v>
      </c>
      <c r="F160" s="269" t="s">
        <v>8</v>
      </c>
      <c r="G160" s="137" t="s">
        <v>8</v>
      </c>
      <c r="H160" s="269" t="s">
        <v>8</v>
      </c>
      <c r="I160" s="269" t="s">
        <v>8</v>
      </c>
      <c r="J160" s="269" t="s">
        <v>8</v>
      </c>
      <c r="K160" s="269" t="s">
        <v>8</v>
      </c>
      <c r="L160" s="253"/>
      <c r="M160" s="253"/>
    </row>
    <row r="161" spans="1:11" ht="12.95">
      <c r="A161" s="131" t="s">
        <v>345</v>
      </c>
      <c r="B161" s="129" t="s">
        <v>52</v>
      </c>
      <c r="C161" s="129" t="s">
        <v>8</v>
      </c>
      <c r="D161" s="159">
        <v>0.99</v>
      </c>
      <c r="E161" s="137" t="s">
        <v>8</v>
      </c>
      <c r="F161" s="269" t="s">
        <v>8</v>
      </c>
      <c r="G161" s="137" t="s">
        <v>8</v>
      </c>
      <c r="H161" s="269" t="s">
        <v>8</v>
      </c>
      <c r="I161" s="269" t="s">
        <v>8</v>
      </c>
      <c r="J161" s="269" t="s">
        <v>8</v>
      </c>
      <c r="K161" s="269" t="s">
        <v>8</v>
      </c>
    </row>
    <row r="162" spans="1:11" ht="12.95">
      <c r="A162" s="131" t="s">
        <v>347</v>
      </c>
      <c r="B162" s="129" t="s">
        <v>52</v>
      </c>
      <c r="C162" s="129" t="s">
        <v>8</v>
      </c>
      <c r="D162" s="159">
        <v>0.99</v>
      </c>
      <c r="E162" s="137" t="s">
        <v>8</v>
      </c>
      <c r="F162" s="269" t="s">
        <v>8</v>
      </c>
      <c r="G162" s="137" t="s">
        <v>8</v>
      </c>
      <c r="H162" s="269" t="s">
        <v>8</v>
      </c>
      <c r="I162" s="269" t="s">
        <v>8</v>
      </c>
      <c r="J162" s="269" t="s">
        <v>8</v>
      </c>
      <c r="K162" s="269" t="s">
        <v>8</v>
      </c>
    </row>
    <row r="163" spans="1:11" ht="36.6" customHeight="1">
      <c r="A163" s="591" t="s">
        <v>351</v>
      </c>
      <c r="B163" s="594"/>
      <c r="C163" s="594"/>
      <c r="D163" s="594"/>
      <c r="E163" s="594"/>
      <c r="F163" s="594"/>
      <c r="G163" s="594"/>
      <c r="H163" s="594"/>
      <c r="I163" s="594"/>
      <c r="J163" s="594"/>
      <c r="K163" s="595"/>
    </row>
    <row r="164" spans="1:11">
      <c r="A164" s="329"/>
      <c r="B164" s="330"/>
      <c r="C164" s="330"/>
      <c r="D164" s="330"/>
      <c r="E164" s="330"/>
      <c r="F164" s="282"/>
      <c r="G164" s="331"/>
      <c r="H164" s="331"/>
      <c r="I164" s="332"/>
      <c r="J164" s="332"/>
      <c r="K164" s="321"/>
    </row>
    <row r="165" spans="1:11" ht="15.6">
      <c r="A165" s="549" t="s">
        <v>352</v>
      </c>
      <c r="B165" s="549"/>
      <c r="C165" s="549"/>
      <c r="D165" s="549"/>
      <c r="E165" s="549"/>
      <c r="F165" s="549"/>
      <c r="G165" s="549"/>
      <c r="H165" s="549"/>
      <c r="I165" s="549"/>
      <c r="J165" s="549"/>
      <c r="K165" s="550"/>
    </row>
    <row r="166" spans="1:11" ht="12.95">
      <c r="A166" s="131" t="s">
        <v>353</v>
      </c>
      <c r="B166" s="129" t="s">
        <v>354</v>
      </c>
      <c r="C166" s="129" t="s">
        <v>8</v>
      </c>
      <c r="D166" s="199">
        <v>4826</v>
      </c>
      <c r="E166" s="200">
        <v>13734</v>
      </c>
      <c r="F166" s="200">
        <v>7652</v>
      </c>
      <c r="G166" s="137" t="s">
        <v>8</v>
      </c>
      <c r="H166" s="269" t="s">
        <v>8</v>
      </c>
      <c r="I166" s="269" t="s">
        <v>8</v>
      </c>
      <c r="J166" s="269" t="s">
        <v>8</v>
      </c>
      <c r="K166" s="269" t="s">
        <v>8</v>
      </c>
    </row>
    <row r="167" spans="1:11" ht="15.95">
      <c r="A167" s="606" t="s">
        <v>355</v>
      </c>
      <c r="B167" s="607"/>
      <c r="C167" s="607"/>
      <c r="D167" s="607"/>
      <c r="E167" s="607"/>
      <c r="F167" s="607"/>
      <c r="G167" s="607"/>
      <c r="H167" s="607"/>
      <c r="I167" s="607"/>
      <c r="J167" s="607"/>
      <c r="K167" s="608"/>
    </row>
    <row r="168" spans="1:11" ht="12.95">
      <c r="A168" s="126" t="s">
        <v>29</v>
      </c>
      <c r="B168" s="129" t="s">
        <v>52</v>
      </c>
      <c r="C168" s="129" t="s">
        <v>8</v>
      </c>
      <c r="D168" s="184">
        <v>0.5</v>
      </c>
      <c r="E168" s="137">
        <v>0.53</v>
      </c>
      <c r="F168" s="137">
        <v>0.53</v>
      </c>
      <c r="G168" s="137" t="s">
        <v>8</v>
      </c>
      <c r="H168" s="269" t="s">
        <v>8</v>
      </c>
      <c r="I168" s="269" t="s">
        <v>8</v>
      </c>
      <c r="J168" s="269" t="s">
        <v>8</v>
      </c>
      <c r="K168" s="269" t="s">
        <v>8</v>
      </c>
    </row>
    <row r="169" spans="1:11" ht="12.95">
      <c r="A169" s="127" t="s">
        <v>30</v>
      </c>
      <c r="B169" s="129" t="s">
        <v>52</v>
      </c>
      <c r="C169" s="129" t="s">
        <v>8</v>
      </c>
      <c r="D169" s="185">
        <v>0.43</v>
      </c>
      <c r="E169" s="137">
        <v>0.4</v>
      </c>
      <c r="F169" s="137">
        <v>0.4</v>
      </c>
      <c r="G169" s="137" t="s">
        <v>8</v>
      </c>
      <c r="H169" s="269" t="s">
        <v>8</v>
      </c>
      <c r="I169" s="269" t="s">
        <v>8</v>
      </c>
      <c r="J169" s="269" t="s">
        <v>8</v>
      </c>
      <c r="K169" s="269" t="s">
        <v>8</v>
      </c>
    </row>
    <row r="170" spans="1:11" ht="12.95">
      <c r="A170" s="127" t="s">
        <v>31</v>
      </c>
      <c r="B170" s="129" t="s">
        <v>52</v>
      </c>
      <c r="C170" s="129" t="s">
        <v>8</v>
      </c>
      <c r="D170" s="185">
        <v>7.0000000000000007E-2</v>
      </c>
      <c r="E170" s="137">
        <v>0.06</v>
      </c>
      <c r="F170" s="137">
        <v>0.06</v>
      </c>
      <c r="G170" s="137" t="s">
        <v>8</v>
      </c>
      <c r="H170" s="269" t="s">
        <v>8</v>
      </c>
      <c r="I170" s="269" t="s">
        <v>8</v>
      </c>
      <c r="J170" s="269" t="s">
        <v>8</v>
      </c>
      <c r="K170" s="269" t="s">
        <v>8</v>
      </c>
    </row>
    <row r="171" spans="1:11" ht="14.1">
      <c r="A171" s="606" t="s">
        <v>356</v>
      </c>
      <c r="B171" s="607"/>
      <c r="C171" s="607"/>
      <c r="D171" s="607"/>
      <c r="E171" s="607"/>
      <c r="F171" s="607"/>
      <c r="G171" s="607"/>
      <c r="H171" s="607"/>
      <c r="I171" s="607"/>
      <c r="J171" s="607"/>
      <c r="K171" s="608"/>
    </row>
    <row r="172" spans="1:11" ht="15">
      <c r="A172" s="126" t="s">
        <v>357</v>
      </c>
      <c r="B172" s="129" t="s">
        <v>52</v>
      </c>
      <c r="C172" s="129" t="s">
        <v>8</v>
      </c>
      <c r="D172" s="184">
        <v>0.51</v>
      </c>
      <c r="E172" s="269" t="s">
        <v>260</v>
      </c>
      <c r="F172" s="269" t="s">
        <v>261</v>
      </c>
      <c r="G172" s="269" t="s">
        <v>262</v>
      </c>
      <c r="H172" s="271">
        <v>0.51</v>
      </c>
      <c r="I172" s="269" t="s">
        <v>8</v>
      </c>
      <c r="J172" s="269" t="s">
        <v>8</v>
      </c>
      <c r="K172" s="269" t="s">
        <v>8</v>
      </c>
    </row>
    <row r="173" spans="1:11" ht="15">
      <c r="A173" s="127" t="s">
        <v>358</v>
      </c>
      <c r="B173" s="129" t="s">
        <v>52</v>
      </c>
      <c r="C173" s="129" t="s">
        <v>8</v>
      </c>
      <c r="D173" s="185">
        <v>0.44</v>
      </c>
      <c r="E173" s="269" t="s">
        <v>296</v>
      </c>
      <c r="F173" s="269" t="s">
        <v>295</v>
      </c>
      <c r="G173" s="269" t="s">
        <v>297</v>
      </c>
      <c r="H173" s="269" t="s">
        <v>8</v>
      </c>
      <c r="I173" s="269" t="s">
        <v>8</v>
      </c>
      <c r="J173" s="269" t="s">
        <v>8</v>
      </c>
      <c r="K173" s="269" t="s">
        <v>8</v>
      </c>
    </row>
    <row r="174" spans="1:11" ht="39">
      <c r="A174" s="530" t="s">
        <v>359</v>
      </c>
      <c r="B174" s="129" t="s">
        <v>52</v>
      </c>
      <c r="C174" s="471" t="s">
        <v>360</v>
      </c>
      <c r="D174" s="529" t="s">
        <v>361</v>
      </c>
      <c r="E174" s="269" t="s">
        <v>362</v>
      </c>
      <c r="F174" s="269" t="s">
        <v>8</v>
      </c>
      <c r="G174" s="269" t="s">
        <v>8</v>
      </c>
      <c r="H174" s="269" t="s">
        <v>8</v>
      </c>
      <c r="I174" s="269" t="s">
        <v>8</v>
      </c>
      <c r="J174" s="269" t="s">
        <v>8</v>
      </c>
      <c r="K174" s="269" t="s">
        <v>8</v>
      </c>
    </row>
    <row r="175" spans="1:11" ht="84.95" customHeight="1">
      <c r="A175" s="536" t="s">
        <v>363</v>
      </c>
      <c r="B175" s="596"/>
      <c r="C175" s="596"/>
      <c r="D175" s="596"/>
      <c r="E175" s="596"/>
      <c r="F175" s="596"/>
      <c r="G175" s="596"/>
      <c r="H175" s="596"/>
      <c r="I175" s="596"/>
      <c r="J175" s="596"/>
      <c r="K175" s="597"/>
    </row>
    <row r="176" spans="1:11">
      <c r="A176" s="329"/>
      <c r="B176" s="330"/>
      <c r="C176" s="330"/>
      <c r="D176" s="330"/>
      <c r="E176" s="330"/>
      <c r="F176" s="282"/>
      <c r="G176" s="331"/>
      <c r="H176" s="331"/>
      <c r="I176" s="332"/>
      <c r="J176" s="332"/>
      <c r="K176" s="321"/>
    </row>
    <row r="177" spans="1:11" ht="18">
      <c r="A177" s="615" t="s">
        <v>364</v>
      </c>
      <c r="B177" s="616"/>
      <c r="C177" s="616"/>
      <c r="D177" s="616"/>
      <c r="E177" s="616"/>
      <c r="F177" s="616"/>
      <c r="G177" s="616"/>
      <c r="H177" s="616"/>
      <c r="I177" s="616"/>
      <c r="J177" s="616"/>
      <c r="K177" s="617"/>
    </row>
    <row r="178" spans="1:11" ht="65.099999999999994">
      <c r="A178" s="93" t="s">
        <v>365</v>
      </c>
      <c r="B178" s="300" t="s">
        <v>52</v>
      </c>
      <c r="C178" s="471" t="s">
        <v>366</v>
      </c>
      <c r="D178" s="159" t="s">
        <v>367</v>
      </c>
      <c r="E178" s="80" t="s">
        <v>368</v>
      </c>
      <c r="F178" s="202">
        <v>0.19</v>
      </c>
      <c r="G178" s="203">
        <v>0.23</v>
      </c>
      <c r="H178" s="82" t="s">
        <v>369</v>
      </c>
      <c r="I178" s="269" t="s">
        <v>8</v>
      </c>
      <c r="J178" s="269" t="s">
        <v>8</v>
      </c>
      <c r="K178" s="269" t="s">
        <v>8</v>
      </c>
    </row>
    <row r="179" spans="1:11" ht="65.099999999999994">
      <c r="A179" s="93" t="s">
        <v>370</v>
      </c>
      <c r="B179" s="333" t="s">
        <v>371</v>
      </c>
      <c r="C179" s="471" t="s">
        <v>372</v>
      </c>
      <c r="D179" s="159" t="s">
        <v>373</v>
      </c>
      <c r="E179" s="173">
        <v>78400</v>
      </c>
      <c r="F179" s="80" t="s">
        <v>374</v>
      </c>
      <c r="G179" s="81" t="s">
        <v>375</v>
      </c>
      <c r="H179" s="82" t="s">
        <v>376</v>
      </c>
      <c r="I179" s="269" t="s">
        <v>8</v>
      </c>
      <c r="J179" s="269" t="s">
        <v>8</v>
      </c>
      <c r="K179" s="269" t="s">
        <v>8</v>
      </c>
    </row>
    <row r="180" spans="1:11" ht="83.45" customHeight="1">
      <c r="A180" s="102" t="s">
        <v>377</v>
      </c>
      <c r="B180" s="108" t="s">
        <v>170</v>
      </c>
      <c r="C180" s="471" t="s">
        <v>378</v>
      </c>
      <c r="D180" s="192" t="s">
        <v>379</v>
      </c>
      <c r="E180" s="81" t="s">
        <v>380</v>
      </c>
      <c r="F180" s="80" t="s">
        <v>381</v>
      </c>
      <c r="G180" s="81" t="s">
        <v>382</v>
      </c>
      <c r="H180" s="82" t="s">
        <v>369</v>
      </c>
      <c r="I180" s="269" t="s">
        <v>8</v>
      </c>
      <c r="J180" s="269" t="s">
        <v>8</v>
      </c>
      <c r="K180" s="269" t="s">
        <v>8</v>
      </c>
    </row>
    <row r="181" spans="1:11" ht="151.5" customHeight="1">
      <c r="A181" s="598" t="s">
        <v>383</v>
      </c>
      <c r="B181" s="599"/>
      <c r="C181" s="599"/>
      <c r="D181" s="599"/>
      <c r="E181" s="599"/>
      <c r="F181" s="599"/>
      <c r="G181" s="599"/>
      <c r="H181" s="599"/>
      <c r="I181" s="599"/>
      <c r="J181" s="599"/>
      <c r="K181" s="600"/>
    </row>
    <row r="182" spans="1:11" ht="12.95">
      <c r="A182" s="201"/>
      <c r="B182" s="306"/>
      <c r="C182" s="306"/>
      <c r="D182" s="306"/>
      <c r="E182" s="306"/>
      <c r="F182" s="92"/>
      <c r="G182" s="92"/>
      <c r="H182" s="92"/>
      <c r="I182" s="306"/>
      <c r="J182" s="306"/>
      <c r="K182" s="334"/>
    </row>
    <row r="183" spans="1:11" ht="15.6" customHeight="1">
      <c r="A183" s="612" t="s">
        <v>384</v>
      </c>
      <c r="B183" s="613"/>
      <c r="C183" s="613"/>
      <c r="D183" s="613"/>
      <c r="E183" s="613"/>
      <c r="F183" s="613"/>
      <c r="G183" s="613"/>
      <c r="H183" s="613"/>
      <c r="I183" s="613"/>
      <c r="J183" s="613"/>
      <c r="K183" s="614"/>
    </row>
    <row r="184" spans="1:11" ht="15">
      <c r="A184" s="148" t="s">
        <v>385</v>
      </c>
      <c r="B184" s="300" t="s">
        <v>386</v>
      </c>
      <c r="C184" s="129" t="s">
        <v>8</v>
      </c>
      <c r="D184" s="207">
        <v>1141</v>
      </c>
      <c r="E184" s="335">
        <v>370</v>
      </c>
      <c r="F184" s="86" t="s">
        <v>387</v>
      </c>
      <c r="G184" s="87" t="s">
        <v>388</v>
      </c>
      <c r="H184" s="88" t="s">
        <v>389</v>
      </c>
      <c r="I184" s="336" t="s">
        <v>8</v>
      </c>
      <c r="J184" s="336" t="s">
        <v>8</v>
      </c>
      <c r="K184" s="336" t="s">
        <v>8</v>
      </c>
    </row>
    <row r="185" spans="1:11" ht="26.1">
      <c r="A185" s="102" t="s">
        <v>390</v>
      </c>
      <c r="B185" s="337" t="s">
        <v>391</v>
      </c>
      <c r="C185" s="129" t="s">
        <v>8</v>
      </c>
      <c r="D185" s="206" t="s">
        <v>392</v>
      </c>
      <c r="E185" s="338" t="s">
        <v>393</v>
      </c>
      <c r="F185" s="104" t="s">
        <v>394</v>
      </c>
      <c r="G185" s="105" t="s">
        <v>395</v>
      </c>
      <c r="H185" s="105" t="s">
        <v>396</v>
      </c>
      <c r="I185" s="321" t="s">
        <v>8</v>
      </c>
      <c r="J185" s="269" t="s">
        <v>8</v>
      </c>
      <c r="K185" s="269" t="s">
        <v>8</v>
      </c>
    </row>
    <row r="186" spans="1:11" ht="42.95" customHeight="1">
      <c r="A186" s="587" t="s">
        <v>397</v>
      </c>
      <c r="B186" s="599"/>
      <c r="C186" s="599"/>
      <c r="D186" s="599"/>
      <c r="E186" s="599"/>
      <c r="F186" s="599"/>
      <c r="G186" s="599"/>
      <c r="H186" s="599"/>
      <c r="I186" s="599"/>
      <c r="J186" s="599"/>
      <c r="K186" s="600"/>
    </row>
    <row r="187" spans="1:11">
      <c r="A187" s="339"/>
      <c r="B187" s="305"/>
      <c r="C187" s="305"/>
      <c r="D187" s="305"/>
      <c r="E187" s="305"/>
      <c r="F187" s="92"/>
      <c r="G187" s="92"/>
      <c r="H187" s="92"/>
      <c r="I187" s="306"/>
      <c r="J187" s="306"/>
      <c r="K187" s="306"/>
    </row>
    <row r="188" spans="1:11" ht="12.95">
      <c r="A188" s="612" t="s">
        <v>398</v>
      </c>
      <c r="B188" s="613"/>
      <c r="C188" s="613"/>
      <c r="D188" s="613"/>
      <c r="E188" s="613"/>
      <c r="F188" s="613"/>
      <c r="G188" s="613"/>
      <c r="H188" s="613"/>
      <c r="I188" s="613"/>
      <c r="J188" s="613"/>
      <c r="K188" s="614"/>
    </row>
    <row r="189" spans="1:11" ht="15">
      <c r="A189" s="103" t="s">
        <v>399</v>
      </c>
      <c r="B189" s="300" t="s">
        <v>400</v>
      </c>
      <c r="C189" s="129" t="s">
        <v>8</v>
      </c>
      <c r="D189" s="204">
        <v>174</v>
      </c>
      <c r="E189" s="335">
        <v>217</v>
      </c>
      <c r="F189" s="83" t="s">
        <v>401</v>
      </c>
      <c r="G189" s="84" t="s">
        <v>402</v>
      </c>
      <c r="H189" s="85" t="s">
        <v>403</v>
      </c>
      <c r="I189" s="336" t="s">
        <v>8</v>
      </c>
      <c r="J189" s="336" t="s">
        <v>8</v>
      </c>
      <c r="K189" s="336" t="s">
        <v>8</v>
      </c>
    </row>
    <row r="190" spans="1:11" ht="15">
      <c r="A190" s="103" t="s">
        <v>404</v>
      </c>
      <c r="B190" s="340" t="s">
        <v>391</v>
      </c>
      <c r="C190" s="129" t="s">
        <v>8</v>
      </c>
      <c r="D190" s="204" t="s">
        <v>405</v>
      </c>
      <c r="E190" s="172" t="s">
        <v>406</v>
      </c>
      <c r="F190" s="83" t="s">
        <v>407</v>
      </c>
      <c r="G190" s="84" t="s">
        <v>408</v>
      </c>
      <c r="H190" s="85" t="s">
        <v>409</v>
      </c>
      <c r="I190" s="269" t="s">
        <v>8</v>
      </c>
      <c r="J190" s="269" t="s">
        <v>8</v>
      </c>
      <c r="K190" s="269" t="s">
        <v>8</v>
      </c>
    </row>
    <row r="191" spans="1:11" ht="15.95" customHeight="1">
      <c r="A191" s="93" t="s">
        <v>410</v>
      </c>
      <c r="B191" s="340" t="s">
        <v>391</v>
      </c>
      <c r="C191" s="129" t="s">
        <v>8</v>
      </c>
      <c r="D191" s="207" t="s">
        <v>411</v>
      </c>
      <c r="E191" s="341" t="s">
        <v>412</v>
      </c>
      <c r="F191" s="89" t="s">
        <v>413</v>
      </c>
      <c r="G191" s="90" t="s">
        <v>414</v>
      </c>
      <c r="H191" s="91" t="s">
        <v>415</v>
      </c>
      <c r="I191" s="269" t="s">
        <v>8</v>
      </c>
      <c r="J191" s="269" t="s">
        <v>8</v>
      </c>
      <c r="K191" s="269" t="s">
        <v>8</v>
      </c>
    </row>
    <row r="192" spans="1:11" ht="67.5" customHeight="1">
      <c r="A192" s="603" t="s">
        <v>416</v>
      </c>
      <c r="B192" s="604"/>
      <c r="C192" s="604"/>
      <c r="D192" s="604"/>
      <c r="E192" s="604"/>
      <c r="F192" s="604"/>
      <c r="G192" s="604"/>
      <c r="H192" s="604"/>
      <c r="I192" s="604"/>
      <c r="J192" s="604"/>
      <c r="K192" s="605"/>
    </row>
    <row r="193" spans="1:11" ht="15.95" customHeight="1">
      <c r="A193" s="601"/>
      <c r="B193" s="602"/>
      <c r="C193" s="602"/>
      <c r="D193" s="602"/>
      <c r="E193" s="602"/>
      <c r="F193" s="602"/>
      <c r="G193" s="602"/>
      <c r="H193" s="602"/>
      <c r="I193" s="602"/>
      <c r="J193" s="602"/>
      <c r="K193" s="602"/>
    </row>
    <row r="194" spans="1:11" ht="18">
      <c r="A194" s="609" t="s">
        <v>417</v>
      </c>
      <c r="B194" s="610"/>
      <c r="C194" s="610"/>
      <c r="D194" s="610"/>
      <c r="E194" s="610"/>
      <c r="F194" s="610"/>
      <c r="G194" s="610"/>
      <c r="H194" s="610"/>
      <c r="I194" s="610"/>
      <c r="J194" s="610"/>
      <c r="K194" s="611"/>
    </row>
    <row r="195" spans="1:11" ht="15">
      <c r="A195" s="93" t="s">
        <v>418</v>
      </c>
      <c r="B195" s="269" t="s">
        <v>83</v>
      </c>
      <c r="C195" s="278" t="s">
        <v>8</v>
      </c>
      <c r="D195" s="440">
        <v>42</v>
      </c>
      <c r="E195" s="315" t="s">
        <v>8</v>
      </c>
      <c r="F195" s="315" t="s">
        <v>8</v>
      </c>
      <c r="G195" s="315" t="s">
        <v>8</v>
      </c>
      <c r="H195" s="315" t="s">
        <v>8</v>
      </c>
      <c r="I195" s="315" t="s">
        <v>8</v>
      </c>
      <c r="J195" s="315" t="s">
        <v>8</v>
      </c>
      <c r="K195" s="315" t="s">
        <v>8</v>
      </c>
    </row>
    <row r="196" spans="1:11" ht="15">
      <c r="A196" s="93" t="s">
        <v>419</v>
      </c>
      <c r="B196" s="269" t="s">
        <v>83</v>
      </c>
      <c r="C196" s="278" t="s">
        <v>8</v>
      </c>
      <c r="D196" s="440">
        <v>1</v>
      </c>
      <c r="E196" s="315" t="s">
        <v>8</v>
      </c>
      <c r="F196" s="315" t="s">
        <v>8</v>
      </c>
      <c r="G196" s="315" t="s">
        <v>8</v>
      </c>
      <c r="H196" s="315" t="s">
        <v>8</v>
      </c>
      <c r="I196" s="315" t="s">
        <v>8</v>
      </c>
      <c r="J196" s="315" t="s">
        <v>8</v>
      </c>
      <c r="K196" s="315" t="s">
        <v>8</v>
      </c>
    </row>
    <row r="197" spans="1:11" ht="15">
      <c r="A197" s="93" t="s">
        <v>420</v>
      </c>
      <c r="B197" s="269" t="s">
        <v>83</v>
      </c>
      <c r="C197" s="278" t="s">
        <v>8</v>
      </c>
      <c r="D197" s="440">
        <v>2</v>
      </c>
      <c r="E197" s="315" t="s">
        <v>8</v>
      </c>
      <c r="F197" s="315" t="s">
        <v>8</v>
      </c>
      <c r="G197" s="315" t="s">
        <v>8</v>
      </c>
      <c r="H197" s="315" t="s">
        <v>8</v>
      </c>
      <c r="I197" s="315" t="s">
        <v>8</v>
      </c>
      <c r="J197" s="315" t="s">
        <v>8</v>
      </c>
      <c r="K197" s="315" t="s">
        <v>8</v>
      </c>
    </row>
    <row r="198" spans="1:11" ht="15">
      <c r="A198" s="148" t="s">
        <v>421</v>
      </c>
      <c r="B198" s="269" t="s">
        <v>83</v>
      </c>
      <c r="C198" s="278" t="s">
        <v>8</v>
      </c>
      <c r="D198" s="440">
        <v>21</v>
      </c>
      <c r="E198" s="205">
        <v>22</v>
      </c>
      <c r="F198" s="205">
        <v>19</v>
      </c>
      <c r="G198" s="205">
        <v>19</v>
      </c>
      <c r="H198" s="205">
        <v>21</v>
      </c>
      <c r="I198" s="205">
        <v>20</v>
      </c>
      <c r="J198" s="205">
        <v>25</v>
      </c>
      <c r="K198" s="205">
        <v>21</v>
      </c>
    </row>
    <row r="199" spans="1:11" ht="51" customHeight="1">
      <c r="A199" s="148" t="s">
        <v>422</v>
      </c>
      <c r="B199" s="269" t="s">
        <v>83</v>
      </c>
      <c r="C199" s="468" t="s">
        <v>423</v>
      </c>
      <c r="D199" s="439" t="s">
        <v>424</v>
      </c>
      <c r="E199" s="315">
        <v>81</v>
      </c>
      <c r="F199" s="315">
        <v>133</v>
      </c>
      <c r="G199" s="315">
        <v>75</v>
      </c>
      <c r="H199" s="315">
        <v>79</v>
      </c>
      <c r="I199" s="315">
        <v>80</v>
      </c>
      <c r="J199" s="315">
        <v>70</v>
      </c>
      <c r="K199" s="315">
        <v>65</v>
      </c>
    </row>
    <row r="200" spans="1:11" ht="55.5" customHeight="1">
      <c r="A200" s="93" t="s">
        <v>425</v>
      </c>
      <c r="B200" s="269" t="s">
        <v>112</v>
      </c>
      <c r="C200" s="468" t="s">
        <v>426</v>
      </c>
      <c r="D200" s="207" t="s">
        <v>427</v>
      </c>
      <c r="E200" s="309">
        <v>112000</v>
      </c>
      <c r="F200" s="309">
        <v>99000</v>
      </c>
      <c r="G200" s="309">
        <v>109000</v>
      </c>
      <c r="H200" s="269" t="s">
        <v>8</v>
      </c>
      <c r="I200" s="269" t="s">
        <v>8</v>
      </c>
      <c r="J200" s="269" t="s">
        <v>8</v>
      </c>
      <c r="K200" s="269" t="s">
        <v>8</v>
      </c>
    </row>
    <row r="201" spans="1:11" ht="129" customHeight="1">
      <c r="A201" s="551" t="s">
        <v>428</v>
      </c>
      <c r="B201" s="589"/>
      <c r="C201" s="589"/>
      <c r="D201" s="589"/>
      <c r="E201" s="589"/>
      <c r="F201" s="589"/>
      <c r="G201" s="589"/>
      <c r="H201" s="589"/>
      <c r="I201" s="589"/>
      <c r="J201" s="589"/>
      <c r="K201" s="590"/>
    </row>
  </sheetData>
  <mergeCells count="64">
    <mergeCell ref="A45:K45"/>
    <mergeCell ref="A74:K74"/>
    <mergeCell ref="A76:K76"/>
    <mergeCell ref="A156:K156"/>
    <mergeCell ref="A104:K104"/>
    <mergeCell ref="A118:K118"/>
    <mergeCell ref="A132:K132"/>
    <mergeCell ref="A145:K145"/>
    <mergeCell ref="A105:K105"/>
    <mergeCell ref="A134:K134"/>
    <mergeCell ref="A120:K120"/>
    <mergeCell ref="A96:K96"/>
    <mergeCell ref="A148:K148"/>
    <mergeCell ref="A106:K106"/>
    <mergeCell ref="A147:K147"/>
    <mergeCell ref="A97:K97"/>
    <mergeCell ref="B1:K1"/>
    <mergeCell ref="A70:K70"/>
    <mergeCell ref="A29:K29"/>
    <mergeCell ref="A19:K19"/>
    <mergeCell ref="A4:K4"/>
    <mergeCell ref="A26:K26"/>
    <mergeCell ref="A6:K6"/>
    <mergeCell ref="A16:K16"/>
    <mergeCell ref="A25:K25"/>
    <mergeCell ref="A32:K32"/>
    <mergeCell ref="A35:K35"/>
    <mergeCell ref="A51:K51"/>
    <mergeCell ref="A12:K12"/>
    <mergeCell ref="A57:K57"/>
    <mergeCell ref="A55:K55"/>
    <mergeCell ref="B2:K2"/>
    <mergeCell ref="A10:K10"/>
    <mergeCell ref="A23:K23"/>
    <mergeCell ref="A42:K42"/>
    <mergeCell ref="A43:K43"/>
    <mergeCell ref="A94:K94"/>
    <mergeCell ref="A78:K78"/>
    <mergeCell ref="A79:K79"/>
    <mergeCell ref="A62:K62"/>
    <mergeCell ref="A68:K68"/>
    <mergeCell ref="A72:K72"/>
    <mergeCell ref="A80:K80"/>
    <mergeCell ref="A87:K87"/>
    <mergeCell ref="A38:K38"/>
    <mergeCell ref="A61:K61"/>
    <mergeCell ref="A49:K49"/>
    <mergeCell ref="A44:K44"/>
    <mergeCell ref="A201:K201"/>
    <mergeCell ref="A154:K154"/>
    <mergeCell ref="A163:K163"/>
    <mergeCell ref="A175:K175"/>
    <mergeCell ref="A181:K181"/>
    <mergeCell ref="A193:K193"/>
    <mergeCell ref="A192:K192"/>
    <mergeCell ref="A186:K186"/>
    <mergeCell ref="A167:K167"/>
    <mergeCell ref="A194:K194"/>
    <mergeCell ref="A183:K183"/>
    <mergeCell ref="A165:K165"/>
    <mergeCell ref="A188:K188"/>
    <mergeCell ref="A177:K177"/>
    <mergeCell ref="A171:K171"/>
    <mergeCell ref="A157:K15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5"/>
  <sheetViews>
    <sheetView showGridLines="0" zoomScale="84" zoomScaleNormal="84" zoomScaleSheetLayoutView="93" workbookViewId="0">
      <pane ySplit="3" topLeftCell="A100" activePane="bottomLeft" state="frozen"/>
      <selection pane="bottomLeft" activeCell="B2" sqref="B2:K2"/>
      <selection sqref="A1:XFD1048576"/>
    </sheetView>
  </sheetViews>
  <sheetFormatPr defaultColWidth="9.140625" defaultRowHeight="12.95"/>
  <cols>
    <col min="1" max="1" width="76.85546875" style="68" customWidth="1"/>
    <col min="2" max="5" width="27.140625" style="13" customWidth="1"/>
    <col min="6" max="6" width="34.5703125" style="13" customWidth="1"/>
    <col min="7" max="11" width="27.140625" style="13" customWidth="1"/>
    <col min="12" max="16384" width="9.140625" style="11"/>
  </cols>
  <sheetData>
    <row r="1" spans="1:11" ht="39" customHeight="1">
      <c r="A1" s="658"/>
      <c r="B1" s="657" t="s">
        <v>429</v>
      </c>
      <c r="C1" s="577"/>
      <c r="D1" s="577"/>
      <c r="E1" s="577"/>
      <c r="F1" s="577"/>
      <c r="G1" s="577"/>
      <c r="H1" s="577"/>
      <c r="I1" s="577"/>
      <c r="J1" s="577"/>
      <c r="K1" s="577"/>
    </row>
    <row r="2" spans="1:11" ht="36.950000000000003" customHeight="1">
      <c r="A2" s="658"/>
      <c r="B2" s="665" t="s">
        <v>430</v>
      </c>
      <c r="C2" s="665"/>
      <c r="D2" s="665"/>
      <c r="E2" s="665"/>
      <c r="F2" s="665"/>
      <c r="G2" s="665"/>
      <c r="H2" s="665"/>
      <c r="I2" s="665"/>
      <c r="J2" s="665"/>
      <c r="K2" s="665"/>
    </row>
    <row r="3" spans="1:11" ht="17.45" customHeight="1">
      <c r="A3" s="659"/>
      <c r="B3" s="70" t="s">
        <v>4</v>
      </c>
      <c r="C3" s="70" t="s">
        <v>431</v>
      </c>
      <c r="D3" s="70">
        <v>2023</v>
      </c>
      <c r="E3" s="70">
        <v>2022</v>
      </c>
      <c r="F3" s="70">
        <v>2021</v>
      </c>
      <c r="G3" s="70">
        <v>2020</v>
      </c>
      <c r="H3" s="70">
        <v>2019</v>
      </c>
      <c r="I3" s="70">
        <v>2018</v>
      </c>
      <c r="J3" s="70">
        <v>2017</v>
      </c>
      <c r="K3" s="163">
        <v>2016</v>
      </c>
    </row>
    <row r="4" spans="1:11" s="17" customFormat="1" ht="19.5" customHeight="1">
      <c r="A4" s="14" t="s">
        <v>432</v>
      </c>
      <c r="B4" s="15"/>
      <c r="C4" s="15"/>
      <c r="D4" s="15"/>
      <c r="E4" s="15"/>
      <c r="F4" s="15"/>
      <c r="G4" s="15"/>
      <c r="H4" s="15"/>
      <c r="I4" s="15"/>
      <c r="J4" s="15"/>
      <c r="K4" s="15"/>
    </row>
    <row r="5" spans="1:11" s="17" customFormat="1" ht="19.5" customHeight="1">
      <c r="A5" s="660" t="s">
        <v>433</v>
      </c>
      <c r="B5" s="661"/>
      <c r="C5" s="661"/>
      <c r="D5" s="661"/>
      <c r="E5" s="661"/>
      <c r="F5" s="661"/>
      <c r="G5" s="661"/>
      <c r="H5" s="661"/>
      <c r="I5" s="661"/>
      <c r="J5" s="661"/>
      <c r="K5" s="661"/>
    </row>
    <row r="6" spans="1:11" s="22" customFormat="1" ht="19.5" customHeight="1">
      <c r="A6" s="19" t="s">
        <v>434</v>
      </c>
      <c r="B6" s="655" t="s">
        <v>435</v>
      </c>
      <c r="C6" s="656"/>
      <c r="D6" s="20">
        <v>2023</v>
      </c>
      <c r="E6" s="20">
        <v>2022</v>
      </c>
      <c r="F6" s="20">
        <v>2021</v>
      </c>
      <c r="G6" s="21" t="s">
        <v>436</v>
      </c>
      <c r="H6" s="21" t="s">
        <v>437</v>
      </c>
      <c r="I6" s="21" t="s">
        <v>438</v>
      </c>
      <c r="J6" s="21" t="s">
        <v>439</v>
      </c>
      <c r="K6" s="21" t="s">
        <v>440</v>
      </c>
    </row>
    <row r="7" spans="1:11" s="17" customFormat="1" ht="19.5" customHeight="1">
      <c r="A7" s="23" t="s">
        <v>441</v>
      </c>
      <c r="B7" s="327" t="s">
        <v>442</v>
      </c>
      <c r="C7" s="327" t="s">
        <v>8</v>
      </c>
      <c r="D7" s="416" t="s">
        <v>443</v>
      </c>
      <c r="E7" s="397" t="s">
        <v>444</v>
      </c>
      <c r="F7" s="397" t="s">
        <v>445</v>
      </c>
      <c r="G7" s="342">
        <v>22251.730118069288</v>
      </c>
      <c r="H7" s="342">
        <v>24726.528132522049</v>
      </c>
      <c r="I7" s="342">
        <v>23474.079701200772</v>
      </c>
      <c r="J7" s="343">
        <v>20623</v>
      </c>
      <c r="K7" s="343">
        <v>24700</v>
      </c>
    </row>
    <row r="8" spans="1:11" s="17" customFormat="1" ht="19.5" customHeight="1">
      <c r="A8" s="23" t="s">
        <v>446</v>
      </c>
      <c r="B8" s="327" t="s">
        <v>442</v>
      </c>
      <c r="C8" s="327" t="s">
        <v>8</v>
      </c>
      <c r="D8" s="416" t="s">
        <v>447</v>
      </c>
      <c r="E8" s="397" t="s">
        <v>448</v>
      </c>
      <c r="F8" s="397" t="s">
        <v>449</v>
      </c>
      <c r="G8" s="342">
        <v>34847.659170502113</v>
      </c>
      <c r="H8" s="342">
        <v>37395.255181638342</v>
      </c>
      <c r="I8" s="342">
        <v>40348.1858245529</v>
      </c>
      <c r="J8" s="343">
        <v>32572</v>
      </c>
      <c r="K8" s="343">
        <v>35269</v>
      </c>
    </row>
    <row r="9" spans="1:11" s="17" customFormat="1" ht="19.5" customHeight="1">
      <c r="A9" s="23" t="s">
        <v>450</v>
      </c>
      <c r="B9" s="327" t="s">
        <v>442</v>
      </c>
      <c r="C9" s="327" t="s">
        <v>8</v>
      </c>
      <c r="D9" s="417">
        <v>47034</v>
      </c>
      <c r="E9" s="342">
        <v>49765</v>
      </c>
      <c r="F9" s="342">
        <v>51270.837010374307</v>
      </c>
      <c r="G9" s="342">
        <f>SUM(G7:G8)</f>
        <v>57099.389288571401</v>
      </c>
      <c r="H9" s="342">
        <f>SUM(H7:H8)</f>
        <v>62121.783314160391</v>
      </c>
      <c r="I9" s="342">
        <f>SUM(I7:I8)</f>
        <v>63822.265525753668</v>
      </c>
      <c r="J9" s="343">
        <v>53195</v>
      </c>
      <c r="K9" s="343">
        <v>59969</v>
      </c>
    </row>
    <row r="10" spans="1:11" s="17" customFormat="1" ht="19.5" hidden="1" customHeight="1">
      <c r="A10" s="24" t="s">
        <v>451</v>
      </c>
      <c r="B10" s="344" t="s">
        <v>442</v>
      </c>
      <c r="C10" s="344"/>
      <c r="D10" s="418"/>
      <c r="E10" s="345"/>
      <c r="F10" s="345">
        <f>I9-F9</f>
        <v>12551.428515379361</v>
      </c>
      <c r="G10" s="345">
        <f>I9-G9</f>
        <v>6722.8762371822668</v>
      </c>
      <c r="H10" s="342">
        <f>I9-H9</f>
        <v>1700.4822115932766</v>
      </c>
      <c r="I10" s="25">
        <f>(SUM(F10:H10))/I9</f>
        <v>0.32864372317982232</v>
      </c>
      <c r="J10" s="345"/>
      <c r="K10" s="345"/>
    </row>
    <row r="11" spans="1:11" s="17" customFormat="1" ht="86.25" customHeight="1">
      <c r="A11" s="26" t="s">
        <v>452</v>
      </c>
      <c r="B11" s="278" t="s">
        <v>453</v>
      </c>
      <c r="C11" s="468" t="s">
        <v>454</v>
      </c>
      <c r="D11" s="25" t="s">
        <v>455</v>
      </c>
      <c r="E11" s="320">
        <f>($I9-E9)/($I9)</f>
        <v>0.22025644827793298</v>
      </c>
      <c r="F11" s="320">
        <f>(I9-F9)/(I9)</f>
        <v>0.19666222143610035</v>
      </c>
      <c r="G11" s="320">
        <f>(I9-G9)/I9</f>
        <v>0.10533747402729601</v>
      </c>
      <c r="H11" s="320">
        <f>(I9-H9)/I9</f>
        <v>2.664402771642594E-2</v>
      </c>
      <c r="I11" s="342" t="s">
        <v>456</v>
      </c>
      <c r="J11" s="342" t="s">
        <v>456</v>
      </c>
      <c r="K11" s="342" t="s">
        <v>456</v>
      </c>
    </row>
    <row r="12" spans="1:11" s="17" customFormat="1" ht="26.1">
      <c r="A12" s="26" t="s">
        <v>457</v>
      </c>
      <c r="B12" s="278" t="s">
        <v>458</v>
      </c>
      <c r="C12" s="327" t="s">
        <v>8</v>
      </c>
      <c r="D12" s="25">
        <v>0.87682385801964569</v>
      </c>
      <c r="E12" s="320">
        <f>E11/30%</f>
        <v>0.73418816092644323</v>
      </c>
      <c r="F12" s="320">
        <f>19.7/30</f>
        <v>0.65666666666666662</v>
      </c>
      <c r="G12" s="320">
        <f>10.5/30</f>
        <v>0.35</v>
      </c>
      <c r="H12" s="320">
        <f>2.7/30</f>
        <v>9.0000000000000011E-2</v>
      </c>
      <c r="I12" s="342" t="s">
        <v>456</v>
      </c>
      <c r="J12" s="342" t="s">
        <v>456</v>
      </c>
      <c r="K12" s="342" t="s">
        <v>456</v>
      </c>
    </row>
    <row r="13" spans="1:11" s="17" customFormat="1" ht="19.5" customHeight="1">
      <c r="A13" s="23" t="s">
        <v>459</v>
      </c>
      <c r="B13" s="327" t="s">
        <v>460</v>
      </c>
      <c r="C13" s="327" t="s">
        <v>8</v>
      </c>
      <c r="D13" s="419">
        <v>39.1</v>
      </c>
      <c r="E13" s="346">
        <v>41.3</v>
      </c>
      <c r="F13" s="346">
        <v>43.632788769572223</v>
      </c>
      <c r="G13" s="346">
        <v>48.158811079355424</v>
      </c>
      <c r="H13" s="346">
        <v>50.615457521930672</v>
      </c>
      <c r="I13" s="346">
        <v>52.964797763127656</v>
      </c>
      <c r="J13" s="346">
        <v>47.15</v>
      </c>
      <c r="K13" s="346">
        <v>52.87</v>
      </c>
    </row>
    <row r="14" spans="1:11" s="17" customFormat="1" ht="27" customHeight="1">
      <c r="A14" s="23" t="s">
        <v>461</v>
      </c>
      <c r="B14" s="327" t="s">
        <v>462</v>
      </c>
      <c r="C14" s="327" t="s">
        <v>8</v>
      </c>
      <c r="D14" s="420">
        <v>2.02</v>
      </c>
      <c r="E14" s="347">
        <v>2.2799999999999998</v>
      </c>
      <c r="F14" s="347">
        <v>2.5616206350424338</v>
      </c>
      <c r="G14" s="347">
        <v>3.0467840561888839</v>
      </c>
      <c r="H14" s="347">
        <v>3.3379010081771994</v>
      </c>
      <c r="I14" s="347">
        <v>3.5285446283071922</v>
      </c>
      <c r="J14" s="348">
        <v>3.27</v>
      </c>
      <c r="K14" s="347">
        <v>3.99</v>
      </c>
    </row>
    <row r="15" spans="1:11" s="22" customFormat="1" ht="19.5" customHeight="1">
      <c r="A15" s="28" t="s">
        <v>463</v>
      </c>
      <c r="B15" s="29"/>
      <c r="C15" s="29"/>
      <c r="D15" s="29"/>
      <c r="E15" s="29"/>
      <c r="F15" s="29"/>
      <c r="G15" s="29"/>
      <c r="H15" s="29"/>
      <c r="I15" s="29"/>
      <c r="J15" s="29"/>
      <c r="K15" s="30"/>
    </row>
    <row r="16" spans="1:11" s="17" customFormat="1" ht="19.5" customHeight="1">
      <c r="A16" s="32" t="s">
        <v>18</v>
      </c>
      <c r="B16" s="32"/>
      <c r="C16" s="32"/>
      <c r="D16" s="32"/>
      <c r="E16" s="32"/>
      <c r="F16" s="32"/>
      <c r="G16" s="32"/>
      <c r="H16" s="32"/>
      <c r="I16" s="32"/>
      <c r="J16" s="32"/>
      <c r="K16" s="32"/>
    </row>
    <row r="17" spans="1:11" s="17" customFormat="1" ht="19.5" customHeight="1">
      <c r="A17" s="26" t="s">
        <v>464</v>
      </c>
      <c r="B17" s="327" t="s">
        <v>442</v>
      </c>
      <c r="C17" s="327" t="s">
        <v>8</v>
      </c>
      <c r="D17" s="417">
        <v>20477</v>
      </c>
      <c r="E17" s="342">
        <v>21279</v>
      </c>
      <c r="F17" s="342">
        <v>20152.875326343041</v>
      </c>
      <c r="G17" s="342">
        <v>21236.603727832968</v>
      </c>
      <c r="H17" s="342">
        <v>23261.607854136768</v>
      </c>
      <c r="I17" s="342">
        <v>22402.116639480031</v>
      </c>
      <c r="J17" s="342">
        <v>20623</v>
      </c>
      <c r="K17" s="342">
        <v>24700</v>
      </c>
    </row>
    <row r="18" spans="1:11" s="17" customFormat="1" ht="19.5" customHeight="1">
      <c r="A18" s="26" t="s">
        <v>465</v>
      </c>
      <c r="B18" s="327" t="s">
        <v>442</v>
      </c>
      <c r="C18" s="327" t="s">
        <v>8</v>
      </c>
      <c r="D18" s="417">
        <v>19184</v>
      </c>
      <c r="E18" s="342">
        <v>21584</v>
      </c>
      <c r="F18" s="342">
        <v>24321.495193253399</v>
      </c>
      <c r="G18" s="342">
        <v>27137.526413519819</v>
      </c>
      <c r="H18" s="342">
        <v>30018.722439878922</v>
      </c>
      <c r="I18" s="342">
        <v>33060.254713085109</v>
      </c>
      <c r="J18" s="342">
        <v>32573</v>
      </c>
      <c r="K18" s="342">
        <v>35269</v>
      </c>
    </row>
    <row r="19" spans="1:11" s="17" customFormat="1" ht="19.5" customHeight="1">
      <c r="A19" s="26" t="s">
        <v>466</v>
      </c>
      <c r="B19" s="327" t="s">
        <v>442</v>
      </c>
      <c r="C19" s="327" t="s">
        <v>8</v>
      </c>
      <c r="D19" s="417">
        <f>SUM(D17:D18)</f>
        <v>39661</v>
      </c>
      <c r="E19" s="342">
        <f>SUM(E17:E18)</f>
        <v>42863</v>
      </c>
      <c r="F19" s="342">
        <f>SUM(F17:F18)</f>
        <v>44474.370519596443</v>
      </c>
      <c r="G19" s="342">
        <f>SUM(G17:G18)</f>
        <v>48374.130141352784</v>
      </c>
      <c r="H19" s="342">
        <v>53280.330294015686</v>
      </c>
      <c r="I19" s="342">
        <f>SUM(I17:I18)</f>
        <v>55462.37135256514</v>
      </c>
      <c r="J19" s="342">
        <v>53196</v>
      </c>
      <c r="K19" s="342">
        <v>59970</v>
      </c>
    </row>
    <row r="20" spans="1:11" s="17" customFormat="1" ht="19.5" customHeight="1">
      <c r="A20" s="33" t="s">
        <v>467</v>
      </c>
      <c r="B20" s="34"/>
      <c r="C20" s="34"/>
      <c r="D20" s="34"/>
      <c r="E20" s="34"/>
      <c r="F20" s="34"/>
      <c r="G20" s="34"/>
      <c r="H20" s="34"/>
      <c r="I20" s="34"/>
      <c r="J20" s="35"/>
      <c r="K20" s="32"/>
    </row>
    <row r="21" spans="1:11" s="17" customFormat="1" ht="19.5" customHeight="1">
      <c r="A21" s="26" t="s">
        <v>464</v>
      </c>
      <c r="B21" s="327" t="s">
        <v>442</v>
      </c>
      <c r="C21" s="327" t="s">
        <v>8</v>
      </c>
      <c r="D21" s="417">
        <v>844</v>
      </c>
      <c r="E21" s="342">
        <v>878</v>
      </c>
      <c r="F21" s="342">
        <v>864.20097620720844</v>
      </c>
      <c r="G21" s="342">
        <v>1015.1263902363224</v>
      </c>
      <c r="H21" s="342">
        <v>1464.9202783852813</v>
      </c>
      <c r="I21" s="349">
        <v>1071.9630617207392</v>
      </c>
      <c r="J21" s="350" t="s">
        <v>468</v>
      </c>
      <c r="K21" s="353" t="s">
        <v>468</v>
      </c>
    </row>
    <row r="22" spans="1:11" s="17" customFormat="1" ht="19.5" customHeight="1">
      <c r="A22" s="26" t="s">
        <v>465</v>
      </c>
      <c r="B22" s="327" t="s">
        <v>442</v>
      </c>
      <c r="C22" s="327" t="s">
        <v>8</v>
      </c>
      <c r="D22" s="417">
        <v>6529</v>
      </c>
      <c r="E22" s="342">
        <v>6024</v>
      </c>
      <c r="F22" s="342">
        <v>5932.2655145706303</v>
      </c>
      <c r="G22" s="342">
        <v>7710.1327569822952</v>
      </c>
      <c r="H22" s="342">
        <v>7376.5327417594217</v>
      </c>
      <c r="I22" s="342">
        <v>7287.9311114677948</v>
      </c>
      <c r="J22" s="351"/>
      <c r="K22" s="356"/>
    </row>
    <row r="23" spans="1:11" s="17" customFormat="1" ht="19.5" customHeight="1">
      <c r="A23" s="26" t="s">
        <v>469</v>
      </c>
      <c r="B23" s="327" t="s">
        <v>442</v>
      </c>
      <c r="C23" s="327" t="s">
        <v>8</v>
      </c>
      <c r="D23" s="417">
        <f>SUM(D21:D22)</f>
        <v>7373</v>
      </c>
      <c r="E23" s="342">
        <f>SUM(E21:E22)</f>
        <v>6902</v>
      </c>
      <c r="F23" s="342">
        <v>6797</v>
      </c>
      <c r="G23" s="342">
        <f>SUM(G21:G22)</f>
        <v>8725.2591472186177</v>
      </c>
      <c r="H23" s="342">
        <v>8842</v>
      </c>
      <c r="I23" s="342">
        <f>SUM(I21:I22)</f>
        <v>8359.8941731885334</v>
      </c>
      <c r="J23" s="352"/>
      <c r="K23" s="354"/>
    </row>
    <row r="24" spans="1:11" s="22" customFormat="1" ht="19.5" customHeight="1">
      <c r="A24" s="19" t="s">
        <v>470</v>
      </c>
      <c r="B24" s="20" t="s">
        <v>48</v>
      </c>
      <c r="C24" s="20"/>
      <c r="D24" s="20">
        <v>2023</v>
      </c>
      <c r="E24" s="20">
        <v>2022</v>
      </c>
      <c r="F24" s="20">
        <v>2021</v>
      </c>
      <c r="G24" s="20">
        <v>2020</v>
      </c>
      <c r="H24" s="20">
        <v>2019</v>
      </c>
      <c r="I24" s="20">
        <v>2018</v>
      </c>
      <c r="J24" s="20">
        <v>2017</v>
      </c>
      <c r="K24" s="20">
        <v>2016</v>
      </c>
    </row>
    <row r="25" spans="1:11" s="17" customFormat="1" ht="19.5" customHeight="1">
      <c r="A25" s="26" t="s">
        <v>471</v>
      </c>
      <c r="B25" s="327" t="s">
        <v>442</v>
      </c>
      <c r="C25" s="327" t="s">
        <v>8</v>
      </c>
      <c r="D25" s="416" t="s">
        <v>472</v>
      </c>
      <c r="E25" s="397" t="s">
        <v>473</v>
      </c>
      <c r="F25" s="397" t="s">
        <v>474</v>
      </c>
      <c r="G25" s="397" t="s">
        <v>475</v>
      </c>
      <c r="H25" s="397" t="s">
        <v>476</v>
      </c>
      <c r="I25" s="397" t="s">
        <v>477</v>
      </c>
      <c r="J25" s="342">
        <v>11385.182026834556</v>
      </c>
      <c r="K25" s="342">
        <v>12882</v>
      </c>
    </row>
    <row r="26" spans="1:11" s="17" customFormat="1" ht="19.5" customHeight="1">
      <c r="A26" s="26" t="s">
        <v>478</v>
      </c>
      <c r="B26" s="327" t="s">
        <v>442</v>
      </c>
      <c r="C26" s="327" t="s">
        <v>8</v>
      </c>
      <c r="D26" s="416" t="s">
        <v>479</v>
      </c>
      <c r="E26" s="397" t="s">
        <v>480</v>
      </c>
      <c r="F26" s="397" t="s">
        <v>481</v>
      </c>
      <c r="G26" s="397" t="s">
        <v>482</v>
      </c>
      <c r="H26" s="397" t="s">
        <v>483</v>
      </c>
      <c r="I26" s="397" t="s">
        <v>484</v>
      </c>
      <c r="J26" s="342">
        <v>11455</v>
      </c>
      <c r="K26" s="342">
        <v>11087</v>
      </c>
    </row>
    <row r="27" spans="1:11" s="17" customFormat="1" ht="19.5" customHeight="1">
      <c r="A27" s="26" t="s">
        <v>485</v>
      </c>
      <c r="B27" s="327" t="s">
        <v>442</v>
      </c>
      <c r="C27" s="327" t="s">
        <v>8</v>
      </c>
      <c r="D27" s="416" t="s">
        <v>486</v>
      </c>
      <c r="E27" s="397" t="s">
        <v>487</v>
      </c>
      <c r="F27" s="397" t="s">
        <v>488</v>
      </c>
      <c r="G27" s="342">
        <v>4580.5362752572601</v>
      </c>
      <c r="H27" s="342">
        <v>8538.3757656822509</v>
      </c>
      <c r="I27" s="342">
        <v>9276.6300852719469</v>
      </c>
      <c r="J27" s="353" t="s">
        <v>489</v>
      </c>
      <c r="K27" s="353" t="s">
        <v>489</v>
      </c>
    </row>
    <row r="28" spans="1:11" s="17" customFormat="1" ht="19.5" customHeight="1">
      <c r="A28" s="23" t="s">
        <v>490</v>
      </c>
      <c r="B28" s="327" t="s">
        <v>442</v>
      </c>
      <c r="C28" s="327" t="s">
        <v>8</v>
      </c>
      <c r="D28" s="416" t="s">
        <v>491</v>
      </c>
      <c r="E28" s="397" t="s">
        <v>492</v>
      </c>
      <c r="F28" s="397" t="s">
        <v>493</v>
      </c>
      <c r="G28" s="342">
        <v>15194.53627525726</v>
      </c>
      <c r="H28" s="342">
        <v>28704.375765682249</v>
      </c>
      <c r="I28" s="342">
        <v>32200.656452030544</v>
      </c>
      <c r="J28" s="354"/>
      <c r="K28" s="354"/>
    </row>
    <row r="29" spans="1:11" s="38" customFormat="1" ht="19.5" customHeight="1">
      <c r="A29" s="19" t="s">
        <v>494</v>
      </c>
      <c r="B29" s="20" t="s">
        <v>495</v>
      </c>
      <c r="C29" s="20"/>
      <c r="D29" s="37">
        <v>71031</v>
      </c>
      <c r="E29" s="37">
        <v>67530.522003792037</v>
      </c>
      <c r="F29" s="37">
        <v>61502.875110103691</v>
      </c>
      <c r="G29" s="37">
        <v>72293.925563828656</v>
      </c>
      <c r="H29" s="37">
        <v>90826.159079842648</v>
      </c>
      <c r="I29" s="37">
        <v>96022.921977784208</v>
      </c>
      <c r="J29" s="37"/>
      <c r="K29" s="37"/>
    </row>
    <row r="30" spans="1:11" s="31" customFormat="1" ht="19.5" customHeight="1">
      <c r="A30" s="39" t="s">
        <v>496</v>
      </c>
      <c r="B30" s="40"/>
      <c r="C30" s="40"/>
      <c r="D30" s="40"/>
      <c r="E30" s="40"/>
      <c r="F30" s="41"/>
      <c r="G30" s="42"/>
      <c r="H30" s="42"/>
      <c r="I30" s="40"/>
      <c r="J30" s="40"/>
      <c r="K30" s="355"/>
    </row>
    <row r="31" spans="1:11" s="22" customFormat="1" ht="19.5" customHeight="1">
      <c r="A31" s="43" t="s">
        <v>497</v>
      </c>
      <c r="B31" s="655" t="s">
        <v>435</v>
      </c>
      <c r="C31" s="656"/>
      <c r="D31" s="20">
        <v>2023</v>
      </c>
      <c r="E31" s="20">
        <v>2022</v>
      </c>
      <c r="F31" s="20">
        <v>2021</v>
      </c>
      <c r="G31" s="21" t="s">
        <v>436</v>
      </c>
      <c r="H31" s="21" t="s">
        <v>437</v>
      </c>
      <c r="I31" s="21" t="s">
        <v>438</v>
      </c>
      <c r="J31" s="20">
        <v>2017</v>
      </c>
      <c r="K31" s="20">
        <v>2016</v>
      </c>
    </row>
    <row r="32" spans="1:11" s="17" customFormat="1" ht="19.5" customHeight="1">
      <c r="A32" s="33" t="s">
        <v>18</v>
      </c>
      <c r="B32" s="34"/>
      <c r="C32" s="34"/>
      <c r="D32" s="34"/>
      <c r="E32" s="34"/>
      <c r="F32" s="34"/>
      <c r="G32" s="34"/>
      <c r="H32" s="34"/>
      <c r="I32" s="34"/>
      <c r="J32" s="34"/>
      <c r="K32" s="34"/>
    </row>
    <row r="33" spans="1:11" s="17" customFormat="1" ht="19.5" customHeight="1">
      <c r="A33" s="26" t="s">
        <v>498</v>
      </c>
      <c r="B33" s="278" t="s">
        <v>499</v>
      </c>
      <c r="C33" s="327" t="s">
        <v>8</v>
      </c>
      <c r="D33" s="417">
        <v>579577</v>
      </c>
      <c r="E33" s="342">
        <v>647627</v>
      </c>
      <c r="F33" s="342">
        <v>698280.8915501273</v>
      </c>
      <c r="G33" s="342">
        <v>752778.77430778719</v>
      </c>
      <c r="H33" s="342">
        <v>829555.17128763895</v>
      </c>
      <c r="I33" s="342">
        <v>837339.70027134859</v>
      </c>
      <c r="J33" s="342">
        <v>882348</v>
      </c>
      <c r="K33" s="342">
        <v>921944</v>
      </c>
    </row>
    <row r="34" spans="1:11" s="17" customFormat="1" ht="19.5" customHeight="1">
      <c r="A34" s="26" t="s">
        <v>500</v>
      </c>
      <c r="B34" s="278" t="s">
        <v>499</v>
      </c>
      <c r="C34" s="327" t="s">
        <v>8</v>
      </c>
      <c r="D34" s="417">
        <v>390284</v>
      </c>
      <c r="E34" s="342">
        <v>401451</v>
      </c>
      <c r="F34" s="342">
        <v>387297.744381578</v>
      </c>
      <c r="G34" s="342">
        <v>400897.90661898721</v>
      </c>
      <c r="H34" s="342">
        <v>431767.66794755083</v>
      </c>
      <c r="I34" s="342">
        <v>414008.94399929547</v>
      </c>
      <c r="J34" s="342">
        <v>384676</v>
      </c>
      <c r="K34" s="342">
        <v>448596</v>
      </c>
    </row>
    <row r="35" spans="1:11" s="17" customFormat="1" ht="19.5" customHeight="1">
      <c r="A35" s="26" t="s">
        <v>501</v>
      </c>
      <c r="B35" s="278" t="s">
        <v>499</v>
      </c>
      <c r="C35" s="327" t="s">
        <v>8</v>
      </c>
      <c r="D35" s="417">
        <v>69747</v>
      </c>
      <c r="E35" s="342">
        <v>145647</v>
      </c>
      <c r="F35" s="342">
        <f>29047.7837295555+34870.5969757736+17422.5087420276+1197.37218571577</f>
        <v>82538.26163307247</v>
      </c>
      <c r="G35" s="342">
        <v>103222.80546543802</v>
      </c>
      <c r="H35" s="342">
        <v>108079.51009782281</v>
      </c>
      <c r="I35" s="342">
        <v>96741.410643098323</v>
      </c>
      <c r="J35" s="342">
        <v>82354</v>
      </c>
      <c r="K35" s="342">
        <v>81120</v>
      </c>
    </row>
    <row r="36" spans="1:11" s="17" customFormat="1" ht="19.5" customHeight="1">
      <c r="A36" s="26" t="s">
        <v>502</v>
      </c>
      <c r="B36" s="278" t="s">
        <v>499</v>
      </c>
      <c r="C36" s="327" t="s">
        <v>8</v>
      </c>
      <c r="D36" s="417">
        <f>SUM(D33:D35)</f>
        <v>1039608</v>
      </c>
      <c r="E36" s="342">
        <f>SUM(E33:E35)</f>
        <v>1194725</v>
      </c>
      <c r="F36" s="342">
        <f>SUM(F33:F35)</f>
        <v>1168116.8975647779</v>
      </c>
      <c r="G36" s="342">
        <v>1256899.4863922126</v>
      </c>
      <c r="H36" s="342">
        <v>1369402.3493330125</v>
      </c>
      <c r="I36" s="342">
        <v>1348090.0549137425</v>
      </c>
      <c r="J36" s="342">
        <v>1349378</v>
      </c>
      <c r="K36" s="342">
        <v>1451659</v>
      </c>
    </row>
    <row r="37" spans="1:11" s="17" customFormat="1" ht="18" customHeight="1">
      <c r="A37" s="33" t="s">
        <v>467</v>
      </c>
      <c r="B37" s="34"/>
      <c r="C37" s="34"/>
      <c r="D37" s="34"/>
      <c r="E37" s="34"/>
      <c r="F37" s="34"/>
      <c r="G37" s="44"/>
      <c r="H37" s="44"/>
      <c r="I37" s="44"/>
      <c r="J37" s="34"/>
      <c r="K37" s="34"/>
    </row>
    <row r="38" spans="1:11" s="17" customFormat="1" ht="27">
      <c r="A38" s="26" t="s">
        <v>498</v>
      </c>
      <c r="B38" s="278" t="s">
        <v>499</v>
      </c>
      <c r="C38" s="327" t="s">
        <v>8</v>
      </c>
      <c r="D38" s="417">
        <v>48146</v>
      </c>
      <c r="E38" s="342">
        <v>46085</v>
      </c>
      <c r="F38" s="342">
        <v>42179.609275153256</v>
      </c>
      <c r="G38" s="342">
        <v>55276.755893997099</v>
      </c>
      <c r="H38" s="342">
        <v>54128.425966599825</v>
      </c>
      <c r="I38" s="342">
        <v>50947.294836099703</v>
      </c>
      <c r="J38" s="353" t="s">
        <v>503</v>
      </c>
      <c r="K38" s="353" t="s">
        <v>503</v>
      </c>
    </row>
    <row r="39" spans="1:11" s="17" customFormat="1" ht="19.5" customHeight="1">
      <c r="A39" s="26" t="s">
        <v>500</v>
      </c>
      <c r="B39" s="278" t="s">
        <v>499</v>
      </c>
      <c r="C39" s="327" t="s">
        <v>8</v>
      </c>
      <c r="D39" s="417">
        <v>16790</v>
      </c>
      <c r="E39" s="342">
        <v>17185</v>
      </c>
      <c r="F39" s="342">
        <v>17023.008945621386</v>
      </c>
      <c r="G39" s="342">
        <v>17610.238776328799</v>
      </c>
      <c r="H39" s="342">
        <v>25047.149547250523</v>
      </c>
      <c r="I39" s="342">
        <v>20846.281851691238</v>
      </c>
      <c r="J39" s="356"/>
      <c r="K39" s="356"/>
    </row>
    <row r="40" spans="1:11" s="17" customFormat="1" ht="19.5" customHeight="1">
      <c r="A40" s="26" t="s">
        <v>501</v>
      </c>
      <c r="B40" s="278" t="s">
        <v>499</v>
      </c>
      <c r="C40" s="327" t="s">
        <v>8</v>
      </c>
      <c r="D40" s="417">
        <v>11844</v>
      </c>
      <c r="E40" s="342">
        <v>10839</v>
      </c>
      <c r="F40" s="342">
        <f>5840.13862712384+3763.36084256903</f>
        <v>9603.4994696928698</v>
      </c>
      <c r="G40" s="342">
        <f>5680.5645181963+2988.008661+1756.65026910513</f>
        <v>10425.223448301431</v>
      </c>
      <c r="H40" s="342">
        <v>12713.090894774814</v>
      </c>
      <c r="I40" s="342">
        <v>10830.363932921224</v>
      </c>
      <c r="J40" s="356"/>
      <c r="K40" s="356"/>
    </row>
    <row r="41" spans="1:11" s="17" customFormat="1" ht="19.5" customHeight="1">
      <c r="A41" s="26" t="s">
        <v>504</v>
      </c>
      <c r="B41" s="278" t="s">
        <v>499</v>
      </c>
      <c r="C41" s="327" t="s">
        <v>8</v>
      </c>
      <c r="D41" s="417">
        <f>SUM(D38:D40)</f>
        <v>76780</v>
      </c>
      <c r="E41" s="342">
        <f>SUM(E38:E40)</f>
        <v>74109</v>
      </c>
      <c r="F41" s="342">
        <f>SUM(F38:F40)</f>
        <v>68806.117690467509</v>
      </c>
      <c r="G41" s="342">
        <f>SUM(G38:G40)</f>
        <v>83312.218118627323</v>
      </c>
      <c r="H41" s="342">
        <v>91888.666408625155</v>
      </c>
      <c r="I41" s="342">
        <v>82623.940620712121</v>
      </c>
      <c r="J41" s="354"/>
      <c r="K41" s="354"/>
    </row>
    <row r="42" spans="1:11" s="17" customFormat="1" ht="19.5" customHeight="1">
      <c r="A42" s="45" t="s">
        <v>505</v>
      </c>
      <c r="B42" s="357" t="s">
        <v>499</v>
      </c>
      <c r="C42" s="357"/>
      <c r="D42" s="421">
        <f t="shared" ref="D42:I42" si="0">SUM(D36,D41)</f>
        <v>1116388</v>
      </c>
      <c r="E42" s="358">
        <f t="shared" si="0"/>
        <v>1268834</v>
      </c>
      <c r="F42" s="358">
        <f t="shared" si="0"/>
        <v>1236923.0152552454</v>
      </c>
      <c r="G42" s="358">
        <f t="shared" si="0"/>
        <v>1340211.7045108399</v>
      </c>
      <c r="H42" s="358">
        <f t="shared" si="0"/>
        <v>1461291.0157416377</v>
      </c>
      <c r="I42" s="358">
        <f t="shared" si="0"/>
        <v>1430713.9955344545</v>
      </c>
      <c r="J42" s="358">
        <v>1349378</v>
      </c>
      <c r="K42" s="358">
        <v>1451659</v>
      </c>
    </row>
    <row r="43" spans="1:11" s="17" customFormat="1" ht="19.5" customHeight="1">
      <c r="A43" s="23" t="s">
        <v>506</v>
      </c>
      <c r="B43" s="327" t="s">
        <v>507</v>
      </c>
      <c r="C43" s="327" t="s">
        <v>8</v>
      </c>
      <c r="D43" s="420">
        <v>0.93</v>
      </c>
      <c r="E43" s="347">
        <v>1.05</v>
      </c>
      <c r="F43" s="347">
        <v>1.0526530050198699</v>
      </c>
      <c r="G43" s="347">
        <v>1.1303623924537649</v>
      </c>
      <c r="H43" s="347">
        <v>1.1906276572969861</v>
      </c>
      <c r="I43" s="347">
        <v>1.1873203936920862</v>
      </c>
      <c r="J43" s="348">
        <v>1.2</v>
      </c>
      <c r="K43" s="348">
        <v>1.28</v>
      </c>
    </row>
    <row r="44" spans="1:11" s="17" customFormat="1" ht="19.5" customHeight="1">
      <c r="A44" s="23" t="s">
        <v>508</v>
      </c>
      <c r="B44" s="327" t="s">
        <v>509</v>
      </c>
      <c r="C44" s="327" t="s">
        <v>8</v>
      </c>
      <c r="D44" s="422">
        <v>47.9</v>
      </c>
      <c r="E44" s="359">
        <v>58.1</v>
      </c>
      <c r="F44" s="359">
        <v>61.799800912078211</v>
      </c>
      <c r="G44" s="359">
        <v>71.512772800157521</v>
      </c>
      <c r="H44" s="359">
        <v>78.517461902489501</v>
      </c>
      <c r="I44" s="359">
        <v>80.223953994306072</v>
      </c>
      <c r="J44" s="360">
        <v>82.89</v>
      </c>
      <c r="K44" s="360">
        <v>96.55</v>
      </c>
    </row>
    <row r="45" spans="1:11" s="17" customFormat="1" ht="14.45">
      <c r="A45" s="23" t="s">
        <v>510</v>
      </c>
      <c r="B45" s="327" t="s">
        <v>507</v>
      </c>
      <c r="C45" s="327" t="s">
        <v>8</v>
      </c>
      <c r="D45" s="420">
        <v>0.52</v>
      </c>
      <c r="E45" s="347">
        <v>0.57999999999999996</v>
      </c>
      <c r="F45" s="347">
        <v>0.63015075447634583</v>
      </c>
      <c r="G45" s="347">
        <v>0.68153082030257461</v>
      </c>
      <c r="H45" s="347">
        <v>0.72000588510879482</v>
      </c>
      <c r="I45" s="347">
        <v>0.73717127814112926</v>
      </c>
      <c r="J45" s="347">
        <v>0.78193482389752711</v>
      </c>
      <c r="K45" s="347">
        <v>0.81279849587738162</v>
      </c>
    </row>
    <row r="46" spans="1:11" s="22" customFormat="1" ht="19.5" customHeight="1">
      <c r="A46" s="660" t="s">
        <v>511</v>
      </c>
      <c r="B46" s="661"/>
      <c r="C46" s="661"/>
      <c r="D46" s="661"/>
      <c r="E46" s="661"/>
      <c r="F46" s="661"/>
      <c r="G46" s="661"/>
      <c r="H46" s="661"/>
      <c r="I46" s="661"/>
      <c r="J46" s="661"/>
      <c r="K46" s="663"/>
    </row>
    <row r="47" spans="1:11" s="22" customFormat="1" ht="19.5" customHeight="1">
      <c r="A47" s="43" t="s">
        <v>512</v>
      </c>
      <c r="B47" s="20" t="s">
        <v>48</v>
      </c>
      <c r="C47" s="20"/>
      <c r="D47" s="20">
        <v>2023</v>
      </c>
      <c r="E47" s="20">
        <v>2022</v>
      </c>
      <c r="F47" s="20">
        <v>2021</v>
      </c>
      <c r="G47" s="20">
        <v>2020</v>
      </c>
      <c r="H47" s="20">
        <v>2019</v>
      </c>
      <c r="I47" s="20">
        <v>2018</v>
      </c>
      <c r="J47" s="20">
        <v>2017</v>
      </c>
      <c r="K47" s="20">
        <v>2016</v>
      </c>
    </row>
    <row r="48" spans="1:11" s="22" customFormat="1" ht="19.5" customHeight="1">
      <c r="A48" s="33" t="s">
        <v>513</v>
      </c>
      <c r="B48" s="34"/>
      <c r="C48" s="34"/>
      <c r="D48" s="34"/>
      <c r="E48" s="34"/>
      <c r="F48" s="34"/>
      <c r="G48" s="34"/>
      <c r="H48" s="34"/>
      <c r="I48" s="34"/>
      <c r="J48" s="34"/>
      <c r="K48" s="34"/>
    </row>
    <row r="49" spans="1:11" s="17" customFormat="1" ht="19.5" customHeight="1">
      <c r="A49" s="26" t="s">
        <v>514</v>
      </c>
      <c r="B49" s="327" t="s">
        <v>442</v>
      </c>
      <c r="C49" s="327" t="s">
        <v>8</v>
      </c>
      <c r="D49" s="417">
        <f>(3494938+828700+23102)/1000</f>
        <v>4346.74</v>
      </c>
      <c r="E49" s="343">
        <f>3124307/1000</f>
        <v>3124.3069999999998</v>
      </c>
      <c r="F49" s="342">
        <v>405.23335694460002</v>
      </c>
      <c r="G49" s="342">
        <v>2349</v>
      </c>
      <c r="H49" s="342">
        <v>7879</v>
      </c>
      <c r="I49" s="342">
        <v>9261</v>
      </c>
      <c r="J49" s="342">
        <v>8161</v>
      </c>
      <c r="K49" s="342">
        <v>7711</v>
      </c>
    </row>
    <row r="50" spans="1:11" s="17" customFormat="1" ht="19.5" customHeight="1">
      <c r="A50" s="26" t="s">
        <v>515</v>
      </c>
      <c r="B50" s="327" t="s">
        <v>442</v>
      </c>
      <c r="C50" s="327" t="s">
        <v>8</v>
      </c>
      <c r="D50" s="417">
        <f>(432569+954325+156997+133914)/1000</f>
        <v>1677.8050000000001</v>
      </c>
      <c r="E50" s="343">
        <f>(485799+959785)/1000</f>
        <v>1445.5840000000001</v>
      </c>
      <c r="F50" s="342">
        <f>267.979758074315+528.857258034616</f>
        <v>796.83701610893104</v>
      </c>
      <c r="G50" s="342">
        <v>1541</v>
      </c>
      <c r="H50" s="342">
        <v>3011</v>
      </c>
      <c r="I50" s="342">
        <v>3270</v>
      </c>
      <c r="J50" s="342">
        <v>3245</v>
      </c>
      <c r="K50" s="342">
        <v>3327</v>
      </c>
    </row>
    <row r="51" spans="1:11" s="17" customFormat="1" ht="19.5" customHeight="1">
      <c r="A51" s="26" t="s">
        <v>516</v>
      </c>
      <c r="B51" s="327" t="s">
        <v>442</v>
      </c>
      <c r="C51" s="327" t="s">
        <v>8</v>
      </c>
      <c r="D51" s="417">
        <f>(13133+1241)/1000</f>
        <v>14.374000000000001</v>
      </c>
      <c r="E51" s="343">
        <f>9801/1000</f>
        <v>9.8010000000000002</v>
      </c>
      <c r="F51" s="342">
        <v>0.77500463040000001</v>
      </c>
      <c r="G51" s="342">
        <v>11</v>
      </c>
      <c r="H51" s="342">
        <v>69</v>
      </c>
      <c r="I51" s="342">
        <v>52</v>
      </c>
      <c r="J51" s="342">
        <v>49</v>
      </c>
      <c r="K51" s="342">
        <v>49</v>
      </c>
    </row>
    <row r="52" spans="1:11" s="17" customFormat="1" ht="19.5" customHeight="1">
      <c r="A52" s="26" t="s">
        <v>517</v>
      </c>
      <c r="B52" s="327" t="s">
        <v>442</v>
      </c>
      <c r="C52" s="327" t="s">
        <v>8</v>
      </c>
      <c r="D52" s="417">
        <f>SUM(D49:D51)</f>
        <v>6038.9189999999999</v>
      </c>
      <c r="E52" s="342">
        <f>SUM(E49:E51)</f>
        <v>4579.692</v>
      </c>
      <c r="F52" s="342">
        <f>SUM(F49:F51)</f>
        <v>1202.845377683931</v>
      </c>
      <c r="G52" s="342">
        <v>3901</v>
      </c>
      <c r="H52" s="342">
        <v>10958</v>
      </c>
      <c r="I52" s="342">
        <v>12582</v>
      </c>
      <c r="J52" s="342">
        <v>11455</v>
      </c>
      <c r="K52" s="342">
        <v>11087</v>
      </c>
    </row>
    <row r="53" spans="1:11" s="22" customFormat="1" ht="19.5" customHeight="1">
      <c r="A53" s="19" t="s">
        <v>518</v>
      </c>
      <c r="B53" s="20" t="s">
        <v>48</v>
      </c>
      <c r="C53" s="20"/>
      <c r="D53" s="20"/>
      <c r="E53" s="20">
        <v>2022</v>
      </c>
      <c r="F53" s="20">
        <v>2021</v>
      </c>
      <c r="G53" s="20">
        <v>2020</v>
      </c>
      <c r="H53" s="20">
        <v>2019</v>
      </c>
      <c r="I53" s="20">
        <v>2018</v>
      </c>
      <c r="J53" s="20">
        <v>2017</v>
      </c>
      <c r="K53" s="20">
        <v>2016</v>
      </c>
    </row>
    <row r="54" spans="1:11" s="17" customFormat="1" ht="19.5" customHeight="1">
      <c r="A54" s="33" t="s">
        <v>513</v>
      </c>
      <c r="B54" s="34"/>
      <c r="C54" s="34"/>
      <c r="D54" s="34"/>
      <c r="E54" s="34"/>
      <c r="F54" s="34"/>
      <c r="G54" s="34"/>
      <c r="H54" s="34"/>
      <c r="I54" s="34"/>
      <c r="J54" s="34"/>
      <c r="K54" s="34"/>
    </row>
    <row r="55" spans="1:11" s="17" customFormat="1" ht="19.5" customHeight="1">
      <c r="A55" s="26" t="s">
        <v>514</v>
      </c>
      <c r="B55" s="278" t="s">
        <v>519</v>
      </c>
      <c r="C55" s="327" t="s">
        <v>8</v>
      </c>
      <c r="D55" s="417">
        <f>35192980+8382917+179592</f>
        <v>43755489</v>
      </c>
      <c r="E55" s="342">
        <f>673514+4047325+26779378</f>
        <v>31500217</v>
      </c>
      <c r="F55" s="342">
        <v>4092844.51988</v>
      </c>
      <c r="G55" s="342">
        <v>23165953.62328</v>
      </c>
      <c r="H55" s="342">
        <v>76960530.80390799</v>
      </c>
      <c r="I55" s="342">
        <v>75856373</v>
      </c>
      <c r="J55" s="342">
        <v>67548829</v>
      </c>
      <c r="K55" s="342">
        <v>63760282</v>
      </c>
    </row>
    <row r="56" spans="1:11" s="17" customFormat="1" ht="19.5" customHeight="1">
      <c r="A56" s="150" t="s">
        <v>520</v>
      </c>
      <c r="B56" s="278" t="s">
        <v>519</v>
      </c>
      <c r="C56" s="327" t="s">
        <v>8</v>
      </c>
      <c r="D56" s="417">
        <f>2222704+4903683+801373+683551</f>
        <v>8611311</v>
      </c>
      <c r="E56" s="342">
        <f>2275314+4495300</f>
        <v>6770614</v>
      </c>
      <c r="F56" s="342">
        <f>1255123.55381692+2476982.61218</f>
        <v>3732106.1659969203</v>
      </c>
      <c r="G56" s="342">
        <v>7343733.5662241662</v>
      </c>
      <c r="H56" s="342">
        <v>13972605.994921502</v>
      </c>
      <c r="I56" s="342">
        <v>14049502</v>
      </c>
      <c r="J56" s="342">
        <v>13943349</v>
      </c>
      <c r="K56" s="342">
        <v>14295725</v>
      </c>
    </row>
    <row r="57" spans="1:11" s="17" customFormat="1" ht="19.5" customHeight="1">
      <c r="A57" s="26" t="s">
        <v>516</v>
      </c>
      <c r="B57" s="278" t="s">
        <v>519</v>
      </c>
      <c r="C57" s="327" t="s">
        <v>8</v>
      </c>
      <c r="D57" s="417">
        <f>185385+17516</f>
        <v>202901</v>
      </c>
      <c r="E57" s="342">
        <v>138361</v>
      </c>
      <c r="F57" s="342">
        <v>10940.293319999999</v>
      </c>
      <c r="G57" s="342">
        <v>156973.41461600002</v>
      </c>
      <c r="H57" s="342">
        <v>785066.37223875523</v>
      </c>
      <c r="I57" s="342">
        <v>448043</v>
      </c>
      <c r="J57" s="342">
        <v>427452</v>
      </c>
      <c r="K57" s="342">
        <v>427425</v>
      </c>
    </row>
    <row r="58" spans="1:11" s="17" customFormat="1" ht="19.5" customHeight="1">
      <c r="A58" s="26" t="s">
        <v>517</v>
      </c>
      <c r="B58" s="278" t="s">
        <v>519</v>
      </c>
      <c r="C58" s="327" t="s">
        <v>8</v>
      </c>
      <c r="D58" s="417">
        <f>SUM(D55:D57)</f>
        <v>52569701</v>
      </c>
      <c r="E58" s="342">
        <f>SUM(E55:E57)</f>
        <v>38409192</v>
      </c>
      <c r="F58" s="342">
        <f>SUM(F55:F57)</f>
        <v>7835890.979196921</v>
      </c>
      <c r="G58" s="342">
        <v>30666660.604120165</v>
      </c>
      <c r="H58" s="342">
        <v>91718203.171068251</v>
      </c>
      <c r="I58" s="342">
        <v>90353918</v>
      </c>
      <c r="J58" s="342">
        <v>81919630</v>
      </c>
      <c r="K58" s="342">
        <v>78483432</v>
      </c>
    </row>
    <row r="59" spans="1:11" s="17" customFormat="1" ht="19.5" customHeight="1">
      <c r="A59" s="43" t="s">
        <v>521</v>
      </c>
      <c r="B59" s="20" t="s">
        <v>48</v>
      </c>
      <c r="C59" s="20"/>
      <c r="D59" s="20">
        <v>2023</v>
      </c>
      <c r="E59" s="20">
        <v>2022</v>
      </c>
      <c r="F59" s="20">
        <v>2021</v>
      </c>
      <c r="G59" s="20">
        <v>2020</v>
      </c>
      <c r="H59" s="20">
        <v>2019</v>
      </c>
      <c r="I59" s="20">
        <v>2018</v>
      </c>
      <c r="J59" s="20">
        <v>2017</v>
      </c>
      <c r="K59" s="20">
        <v>2016</v>
      </c>
    </row>
    <row r="60" spans="1:11" s="17" customFormat="1" ht="28.9" customHeight="1">
      <c r="A60" s="150" t="s">
        <v>522</v>
      </c>
      <c r="B60" s="327" t="s">
        <v>523</v>
      </c>
      <c r="C60" s="327" t="s">
        <v>8</v>
      </c>
      <c r="D60" s="417">
        <v>130481</v>
      </c>
      <c r="E60" s="342">
        <v>54935</v>
      </c>
      <c r="F60" s="342">
        <v>13382.311787271188</v>
      </c>
      <c r="G60" s="342">
        <v>14713.519809515699</v>
      </c>
      <c r="H60" s="361" t="s">
        <v>524</v>
      </c>
      <c r="I60" s="353" t="s">
        <v>524</v>
      </c>
      <c r="J60" s="353" t="s">
        <v>524</v>
      </c>
      <c r="K60" s="353" t="s">
        <v>524</v>
      </c>
    </row>
    <row r="61" spans="1:11" s="17" customFormat="1" ht="19.5" customHeight="1">
      <c r="A61" s="150" t="s">
        <v>525</v>
      </c>
      <c r="B61" s="327" t="s">
        <v>523</v>
      </c>
      <c r="C61" s="327" t="s">
        <v>8</v>
      </c>
      <c r="D61" s="417">
        <v>13374</v>
      </c>
      <c r="E61" s="342">
        <v>12801</v>
      </c>
      <c r="F61" s="342">
        <v>11717</v>
      </c>
      <c r="G61" s="342">
        <v>0</v>
      </c>
      <c r="H61" s="356"/>
      <c r="I61" s="356"/>
      <c r="J61" s="356"/>
      <c r="K61" s="356"/>
    </row>
    <row r="62" spans="1:11" s="17" customFormat="1" ht="19.5" customHeight="1">
      <c r="A62" s="26" t="s">
        <v>526</v>
      </c>
      <c r="B62" s="327" t="s">
        <v>523</v>
      </c>
      <c r="C62" s="327" t="s">
        <v>8</v>
      </c>
      <c r="D62" s="417">
        <v>174367</v>
      </c>
      <c r="E62" s="342">
        <v>192698</v>
      </c>
      <c r="F62" s="342">
        <v>205683.4725</v>
      </c>
      <c r="G62" s="342">
        <f>224459869.500496/1000</f>
        <v>224459.86950049599</v>
      </c>
      <c r="H62" s="356"/>
      <c r="I62" s="356"/>
      <c r="J62" s="356"/>
      <c r="K62" s="356"/>
    </row>
    <row r="63" spans="1:11" s="17" customFormat="1" ht="19.5" customHeight="1">
      <c r="A63" s="519" t="s">
        <v>527</v>
      </c>
      <c r="B63" s="495" t="s">
        <v>52</v>
      </c>
      <c r="C63" s="495" t="s">
        <v>8</v>
      </c>
      <c r="D63" s="496">
        <f>(SUM(D60:D61)/D62)</f>
        <v>0.82501276044205607</v>
      </c>
      <c r="E63" s="498">
        <f>(SUM(E60:E61)/E62)</f>
        <v>0.35151376765716302</v>
      </c>
      <c r="F63" s="498">
        <f>(SUM(F60:F61)/F62)</f>
        <v>0.12202882167535939</v>
      </c>
      <c r="G63" s="498">
        <f>(SUM(G60:G61)/G62)</f>
        <v>6.5550781269981928E-2</v>
      </c>
      <c r="H63" s="356"/>
      <c r="I63" s="356"/>
      <c r="J63" s="356"/>
      <c r="K63" s="356"/>
    </row>
    <row r="64" spans="1:11" s="17" customFormat="1" ht="25.5" customHeight="1">
      <c r="A64" s="669" t="s">
        <v>528</v>
      </c>
      <c r="B64" s="670"/>
      <c r="C64" s="670"/>
      <c r="D64" s="670"/>
      <c r="E64" s="670"/>
      <c r="F64" s="670"/>
      <c r="G64" s="670"/>
      <c r="H64" s="670"/>
      <c r="I64" s="670"/>
      <c r="J64" s="670"/>
      <c r="K64" s="671"/>
    </row>
    <row r="65" spans="1:11" s="17" customFormat="1" ht="19.5" customHeight="1">
      <c r="A65" s="523" t="s">
        <v>529</v>
      </c>
      <c r="B65" s="305"/>
      <c r="C65" s="305"/>
      <c r="D65" s="305"/>
      <c r="E65" s="305"/>
      <c r="F65" s="305"/>
      <c r="G65" s="305"/>
      <c r="H65" s="305"/>
      <c r="I65" s="305"/>
      <c r="J65" s="305"/>
      <c r="K65" s="487"/>
    </row>
    <row r="66" spans="1:11" s="17" customFormat="1" ht="19.5" customHeight="1">
      <c r="A66" s="524" t="s">
        <v>530</v>
      </c>
      <c r="B66" s="226"/>
      <c r="C66" s="226"/>
      <c r="D66" s="226"/>
      <c r="E66" s="226"/>
      <c r="F66" s="226"/>
      <c r="G66" s="227"/>
      <c r="H66" s="227"/>
      <c r="I66" s="227"/>
      <c r="J66" s="62"/>
      <c r="K66" s="445"/>
    </row>
    <row r="67" spans="1:11" s="17" customFormat="1" ht="19.5" customHeight="1">
      <c r="A67" s="524" t="s">
        <v>531</v>
      </c>
      <c r="B67" s="226"/>
      <c r="C67" s="226"/>
      <c r="D67" s="226"/>
      <c r="E67" s="226"/>
      <c r="F67" s="226"/>
      <c r="G67" s="227"/>
      <c r="H67" s="227"/>
      <c r="I67" s="227"/>
      <c r="J67" s="62"/>
      <c r="K67" s="445"/>
    </row>
    <row r="68" spans="1:11" s="17" customFormat="1" ht="19.5" customHeight="1">
      <c r="A68" s="522" t="s">
        <v>532</v>
      </c>
      <c r="B68" s="476"/>
      <c r="C68" s="476"/>
      <c r="D68" s="476"/>
      <c r="E68" s="476"/>
      <c r="F68" s="476"/>
      <c r="G68" s="476"/>
      <c r="H68" s="476"/>
      <c r="I68" s="476"/>
      <c r="J68" s="62"/>
      <c r="K68" s="445"/>
    </row>
    <row r="69" spans="1:11" s="17" customFormat="1" ht="23.25" customHeight="1">
      <c r="A69" s="672" t="s">
        <v>533</v>
      </c>
      <c r="B69" s="623"/>
      <c r="C69" s="623"/>
      <c r="D69" s="623"/>
      <c r="E69" s="623"/>
      <c r="F69" s="623"/>
      <c r="G69" s="623"/>
      <c r="H69" s="623"/>
      <c r="I69" s="623"/>
      <c r="J69" s="623"/>
      <c r="K69" s="673"/>
    </row>
    <row r="70" spans="1:11" s="17" customFormat="1" ht="14.45">
      <c r="A70" s="522" t="s">
        <v>534</v>
      </c>
      <c r="B70" s="226"/>
      <c r="C70" s="226"/>
      <c r="D70" s="226"/>
      <c r="E70" s="226"/>
      <c r="F70" s="226"/>
      <c r="G70" s="227"/>
      <c r="H70" s="227"/>
      <c r="I70" s="227"/>
      <c r="J70" s="62"/>
      <c r="K70" s="445"/>
    </row>
    <row r="71" spans="1:11" s="17" customFormat="1" ht="19.5" customHeight="1">
      <c r="A71" s="522" t="s">
        <v>535</v>
      </c>
      <c r="B71" s="305"/>
      <c r="C71" s="305"/>
      <c r="D71" s="305"/>
      <c r="E71" s="305"/>
      <c r="F71" s="305"/>
      <c r="G71" s="305"/>
      <c r="H71" s="305"/>
      <c r="I71" s="305"/>
      <c r="J71" s="305"/>
      <c r="K71" s="487"/>
    </row>
    <row r="72" spans="1:11" s="17" customFormat="1" ht="19.5" customHeight="1">
      <c r="A72" s="480" t="s">
        <v>536</v>
      </c>
      <c r="B72" s="62"/>
      <c r="C72" s="62"/>
      <c r="D72" s="62"/>
      <c r="E72" s="62"/>
      <c r="F72" s="62"/>
      <c r="G72" s="62"/>
      <c r="H72" s="62"/>
      <c r="I72" s="62"/>
      <c r="J72" s="62"/>
      <c r="K72" s="445"/>
    </row>
    <row r="73" spans="1:11" s="17" customFormat="1" ht="19.5" customHeight="1">
      <c r="A73" s="480" t="s">
        <v>537</v>
      </c>
      <c r="B73" s="62"/>
      <c r="C73" s="62"/>
      <c r="D73" s="62"/>
      <c r="E73" s="62"/>
      <c r="F73" s="62"/>
      <c r="G73" s="62"/>
      <c r="H73" s="62"/>
      <c r="I73" s="62"/>
      <c r="J73" s="62"/>
      <c r="K73" s="445"/>
    </row>
    <row r="74" spans="1:11" s="17" customFormat="1" ht="19.5" customHeight="1">
      <c r="A74" s="525" t="s">
        <v>538</v>
      </c>
      <c r="B74" s="520"/>
      <c r="C74" s="520"/>
      <c r="D74" s="520"/>
      <c r="E74" s="520"/>
      <c r="F74" s="520"/>
      <c r="G74" s="520"/>
      <c r="H74" s="520"/>
      <c r="I74" s="520"/>
      <c r="J74" s="520"/>
      <c r="K74" s="521"/>
    </row>
    <row r="75" spans="1:11" s="17" customFormat="1" ht="19.5" customHeight="1">
      <c r="A75" s="525"/>
      <c r="B75" s="520"/>
      <c r="C75" s="520"/>
      <c r="D75" s="520"/>
      <c r="E75" s="520"/>
      <c r="F75" s="520"/>
      <c r="G75" s="520"/>
      <c r="H75" s="520"/>
      <c r="I75" s="520"/>
      <c r="J75" s="520"/>
      <c r="K75" s="521"/>
    </row>
    <row r="76" spans="1:11" s="17" customFormat="1" ht="19.5" customHeight="1">
      <c r="A76" s="666" t="s">
        <v>539</v>
      </c>
      <c r="B76" s="667"/>
      <c r="C76" s="667"/>
      <c r="D76" s="667"/>
      <c r="E76" s="667"/>
      <c r="F76" s="667"/>
      <c r="G76" s="667"/>
      <c r="H76" s="667"/>
      <c r="I76" s="667"/>
      <c r="J76" s="667"/>
      <c r="K76" s="668"/>
    </row>
    <row r="77" spans="1:11" s="17" customFormat="1" ht="19.5" customHeight="1">
      <c r="A77" s="46" t="s">
        <v>540</v>
      </c>
      <c r="B77" s="47" t="s">
        <v>48</v>
      </c>
      <c r="C77" s="47"/>
      <c r="D77" s="47">
        <v>2023</v>
      </c>
      <c r="E77" s="20">
        <v>2022</v>
      </c>
      <c r="F77" s="47">
        <v>2021</v>
      </c>
      <c r="G77" s="20">
        <v>2020</v>
      </c>
      <c r="H77" s="20">
        <v>2019</v>
      </c>
      <c r="I77" s="20">
        <v>2018</v>
      </c>
      <c r="J77" s="20">
        <v>2017</v>
      </c>
      <c r="K77" s="20">
        <v>2016</v>
      </c>
    </row>
    <row r="78" spans="1:11" s="17" customFormat="1" ht="19.5" customHeight="1">
      <c r="A78" s="26" t="s">
        <v>541</v>
      </c>
      <c r="B78" s="278" t="s">
        <v>542</v>
      </c>
      <c r="C78" s="327" t="s">
        <v>8</v>
      </c>
      <c r="D78" s="27">
        <v>457</v>
      </c>
      <c r="E78" s="342">
        <f>154.8368308558+13.8</f>
        <v>168.63683085580001</v>
      </c>
      <c r="F78" s="342">
        <v>97.719019057940002</v>
      </c>
      <c r="G78" s="342">
        <v>120.4730744806314</v>
      </c>
      <c r="H78" s="342">
        <v>468.48581602104701</v>
      </c>
      <c r="I78" s="342">
        <v>592.49939217998735</v>
      </c>
      <c r="J78" s="342">
        <v>882.48170643200569</v>
      </c>
      <c r="K78" s="342">
        <v>637.55302549215276</v>
      </c>
    </row>
    <row r="79" spans="1:11" s="17" customFormat="1" ht="19.5" customHeight="1">
      <c r="A79" s="26" t="s">
        <v>543</v>
      </c>
      <c r="B79" s="278" t="s">
        <v>542</v>
      </c>
      <c r="C79" s="327" t="s">
        <v>8</v>
      </c>
      <c r="D79" s="423">
        <v>259.8</v>
      </c>
      <c r="E79" s="362">
        <f>2.282852380322+(4450.27/1000)+125.21871+19.2</f>
        <v>151.15183238032199</v>
      </c>
      <c r="F79" s="342">
        <f>222.31696+1.802+2.43443+19.2</f>
        <v>245.75338999999997</v>
      </c>
      <c r="G79" s="342">
        <v>176.89703449599997</v>
      </c>
      <c r="H79" s="342">
        <v>538.45048647359999</v>
      </c>
      <c r="I79" s="342">
        <v>265.59679191200001</v>
      </c>
      <c r="J79" s="343">
        <v>219.36208071199999</v>
      </c>
      <c r="K79" s="343">
        <v>208</v>
      </c>
    </row>
    <row r="80" spans="1:11" s="17" customFormat="1" ht="19.5" customHeight="1">
      <c r="A80" s="26" t="s">
        <v>544</v>
      </c>
      <c r="B80" s="278" t="s">
        <v>52</v>
      </c>
      <c r="C80" s="475">
        <v>1</v>
      </c>
      <c r="D80" s="49">
        <v>1</v>
      </c>
      <c r="E80" s="328">
        <v>1</v>
      </c>
      <c r="F80" s="328">
        <v>1</v>
      </c>
      <c r="G80" s="328">
        <v>1</v>
      </c>
      <c r="H80" s="328">
        <v>1</v>
      </c>
      <c r="I80" s="328">
        <v>1</v>
      </c>
      <c r="J80" s="328">
        <v>1</v>
      </c>
      <c r="K80" s="328">
        <v>1</v>
      </c>
    </row>
    <row r="81" spans="1:11" s="36" customFormat="1" ht="19.5" customHeight="1">
      <c r="A81" s="660" t="s">
        <v>545</v>
      </c>
      <c r="B81" s="661"/>
      <c r="C81" s="661"/>
      <c r="D81" s="661"/>
      <c r="E81" s="661"/>
      <c r="F81" s="661"/>
      <c r="G81" s="661"/>
      <c r="H81" s="661"/>
      <c r="I81" s="661"/>
      <c r="J81" s="661"/>
      <c r="K81" s="663"/>
    </row>
    <row r="82" spans="1:11" s="17" customFormat="1" ht="19.5" customHeight="1">
      <c r="A82" s="250" t="s">
        <v>546</v>
      </c>
      <c r="B82" s="20" t="s">
        <v>48</v>
      </c>
      <c r="C82" s="20"/>
      <c r="D82" s="20">
        <v>2023</v>
      </c>
      <c r="E82" s="20">
        <v>2022</v>
      </c>
      <c r="F82" s="20">
        <v>2021</v>
      </c>
      <c r="G82" s="20">
        <v>2020</v>
      </c>
      <c r="H82" s="20">
        <v>2019</v>
      </c>
      <c r="I82" s="21" t="s">
        <v>547</v>
      </c>
      <c r="J82" s="20">
        <v>2017</v>
      </c>
      <c r="K82" s="20">
        <v>2016</v>
      </c>
    </row>
    <row r="83" spans="1:11" s="17" customFormat="1" ht="19.5" customHeight="1">
      <c r="A83" s="26" t="s">
        <v>18</v>
      </c>
      <c r="B83" s="278" t="s">
        <v>548</v>
      </c>
      <c r="C83" s="327" t="s">
        <v>8</v>
      </c>
      <c r="D83" s="417">
        <v>330564</v>
      </c>
      <c r="E83" s="342">
        <v>351106</v>
      </c>
      <c r="F83" s="342">
        <v>414529.3656591071</v>
      </c>
      <c r="G83" s="342">
        <v>515152.66252191697</v>
      </c>
      <c r="H83" s="342">
        <v>372977.23774061975</v>
      </c>
      <c r="I83" s="342">
        <v>386592.33754470566</v>
      </c>
      <c r="J83" s="342">
        <v>385276.20669032598</v>
      </c>
      <c r="K83" s="342">
        <v>353767</v>
      </c>
    </row>
    <row r="84" spans="1:11" s="36" customFormat="1" ht="19.5" customHeight="1">
      <c r="A84" s="660" t="s">
        <v>549</v>
      </c>
      <c r="B84" s="661"/>
      <c r="C84" s="661"/>
      <c r="D84" s="661"/>
      <c r="E84" s="661"/>
      <c r="F84" s="661"/>
      <c r="G84" s="661"/>
      <c r="H84" s="661"/>
      <c r="I84" s="661"/>
      <c r="J84" s="661"/>
      <c r="K84" s="663"/>
    </row>
    <row r="85" spans="1:11" s="17" customFormat="1" ht="19.5" customHeight="1">
      <c r="A85" s="250" t="s">
        <v>550</v>
      </c>
      <c r="B85" s="20" t="s">
        <v>48</v>
      </c>
      <c r="C85" s="20"/>
      <c r="D85" s="20">
        <v>2023</v>
      </c>
      <c r="E85" s="20">
        <v>2022</v>
      </c>
      <c r="F85" s="20">
        <v>2021</v>
      </c>
      <c r="G85" s="20">
        <v>2020</v>
      </c>
      <c r="H85" s="20">
        <v>2019</v>
      </c>
      <c r="I85" s="20">
        <v>2018</v>
      </c>
      <c r="J85" s="20">
        <v>2017</v>
      </c>
      <c r="K85" s="20">
        <v>2016</v>
      </c>
    </row>
    <row r="86" spans="1:11" s="17" customFormat="1" ht="19.5" customHeight="1">
      <c r="A86" s="150" t="s">
        <v>551</v>
      </c>
      <c r="B86" s="278" t="s">
        <v>542</v>
      </c>
      <c r="C86" s="327" t="s">
        <v>8</v>
      </c>
      <c r="D86" s="423">
        <f>(944506+21867)/1000</f>
        <v>966.37300000000005</v>
      </c>
      <c r="E86" s="342">
        <f>(536906+18516)/1000</f>
        <v>555.42200000000003</v>
      </c>
      <c r="F86" s="342">
        <f>631.084489999999+16.4018923144844</f>
        <v>647.48638231448342</v>
      </c>
      <c r="G86" s="342">
        <v>745.26110783046818</v>
      </c>
      <c r="H86" s="342">
        <v>1023.0201349755361</v>
      </c>
      <c r="I86" s="342">
        <v>1151.0572187667995</v>
      </c>
      <c r="J86" s="342">
        <v>1268</v>
      </c>
      <c r="K86" s="363">
        <v>1433</v>
      </c>
    </row>
    <row r="87" spans="1:11" s="17" customFormat="1" ht="19.5" customHeight="1">
      <c r="A87" s="26" t="s">
        <v>552</v>
      </c>
      <c r="B87" s="278" t="s">
        <v>542</v>
      </c>
      <c r="C87" s="278" t="s">
        <v>8</v>
      </c>
      <c r="D87" s="423">
        <f>998264/1000</f>
        <v>998.26400000000001</v>
      </c>
      <c r="E87" s="342">
        <f>1390157/1000</f>
        <v>1390.1569999999999</v>
      </c>
      <c r="F87" s="342">
        <v>2112.9646400000001</v>
      </c>
      <c r="G87" s="342">
        <v>1039.1951020609131</v>
      </c>
      <c r="H87" s="342">
        <v>866.43237909090908</v>
      </c>
      <c r="I87" s="342">
        <v>832.48077000000012</v>
      </c>
      <c r="J87" s="342">
        <v>1038</v>
      </c>
      <c r="K87" s="363">
        <v>1167</v>
      </c>
    </row>
    <row r="88" spans="1:11" s="17" customFormat="1" ht="19.5" customHeight="1">
      <c r="A88" s="26" t="s">
        <v>553</v>
      </c>
      <c r="B88" s="278" t="s">
        <v>542</v>
      </c>
      <c r="C88" s="278" t="s">
        <v>8</v>
      </c>
      <c r="D88" s="417">
        <f>567729/1000</f>
        <v>567.72900000000004</v>
      </c>
      <c r="E88" s="342">
        <f>(1156042+2201)/1000</f>
        <v>1158.2429999999999</v>
      </c>
      <c r="F88" s="342">
        <f>602.8440869+0.79606</f>
        <v>603.64014689999999</v>
      </c>
      <c r="G88" s="342">
        <v>351.1261586</v>
      </c>
      <c r="H88" s="342">
        <v>662.07858480000004</v>
      </c>
      <c r="I88" s="342">
        <v>830.95815819999996</v>
      </c>
      <c r="J88" s="342">
        <v>1403</v>
      </c>
      <c r="K88" s="363">
        <v>617</v>
      </c>
    </row>
    <row r="89" spans="1:11" s="17" customFormat="1" ht="19.5" customHeight="1">
      <c r="A89" s="26" t="s">
        <v>554</v>
      </c>
      <c r="B89" s="278" t="s">
        <v>542</v>
      </c>
      <c r="C89" s="278" t="s">
        <v>8</v>
      </c>
      <c r="D89" s="423">
        <f>(133274+59368)/1000</f>
        <v>192.642</v>
      </c>
      <c r="E89" s="342">
        <f>143750/1000</f>
        <v>143.75</v>
      </c>
      <c r="F89" s="342">
        <v>153.49180000000001</v>
      </c>
      <c r="G89" s="342">
        <v>86.61760000000001</v>
      </c>
      <c r="H89" s="342">
        <v>107.1998</v>
      </c>
      <c r="I89" s="342">
        <v>130.70001789999998</v>
      </c>
      <c r="J89" s="342">
        <v>150</v>
      </c>
      <c r="K89" s="363">
        <v>165</v>
      </c>
    </row>
    <row r="90" spans="1:11" s="17" customFormat="1" ht="19.5" customHeight="1">
      <c r="A90" s="26" t="s">
        <v>555</v>
      </c>
      <c r="B90" s="278" t="s">
        <v>542</v>
      </c>
      <c r="C90" s="278" t="s">
        <v>8</v>
      </c>
      <c r="D90" s="417">
        <f>1144179/1000</f>
        <v>1144.1790000000001</v>
      </c>
      <c r="E90" s="342">
        <f>1177234/1000</f>
        <v>1177.2339999999999</v>
      </c>
      <c r="F90" s="342">
        <v>1122.85736475</v>
      </c>
      <c r="G90" s="342">
        <v>982.95462224999994</v>
      </c>
      <c r="H90" s="342">
        <v>1297.79667469641</v>
      </c>
      <c r="I90" s="342">
        <v>1477.8622391102103</v>
      </c>
      <c r="J90" s="342">
        <v>1367</v>
      </c>
      <c r="K90" s="363">
        <v>1537</v>
      </c>
    </row>
    <row r="91" spans="1:11" s="17" customFormat="1" ht="19.5" customHeight="1">
      <c r="A91" s="26" t="s">
        <v>556</v>
      </c>
      <c r="B91" s="278" t="s">
        <v>542</v>
      </c>
      <c r="C91" s="278" t="s">
        <v>8</v>
      </c>
      <c r="D91" s="417">
        <f>106862/1000</f>
        <v>106.86199999999999</v>
      </c>
      <c r="E91" s="342">
        <f>164320/1000</f>
        <v>164.32</v>
      </c>
      <c r="F91" s="342">
        <v>115.76036999999999</v>
      </c>
      <c r="G91" s="342">
        <v>242.74879000000001</v>
      </c>
      <c r="H91" s="342">
        <v>97.390364170330002</v>
      </c>
      <c r="I91" s="342">
        <v>345.16202113624007</v>
      </c>
      <c r="J91" s="342">
        <v>300</v>
      </c>
      <c r="K91" s="363">
        <v>371</v>
      </c>
    </row>
    <row r="92" spans="1:11" s="17" customFormat="1" ht="19.5" customHeight="1">
      <c r="A92" s="26" t="s">
        <v>557</v>
      </c>
      <c r="B92" s="278" t="s">
        <v>542</v>
      </c>
      <c r="C92" s="278" t="s">
        <v>8</v>
      </c>
      <c r="D92" s="27">
        <v>0</v>
      </c>
      <c r="E92" s="278">
        <v>0</v>
      </c>
      <c r="F92" s="342">
        <v>0</v>
      </c>
      <c r="G92" s="342">
        <v>3.3570000000000003E-2</v>
      </c>
      <c r="H92" s="342">
        <v>1.8225341426600001</v>
      </c>
      <c r="I92" s="363">
        <v>0</v>
      </c>
      <c r="J92" s="342">
        <v>9</v>
      </c>
      <c r="K92" s="363">
        <v>50</v>
      </c>
    </row>
    <row r="93" spans="1:11" s="17" customFormat="1" ht="19.5" customHeight="1">
      <c r="A93" s="26" t="s">
        <v>558</v>
      </c>
      <c r="B93" s="278" t="s">
        <v>542</v>
      </c>
      <c r="C93" s="278" t="s">
        <v>8</v>
      </c>
      <c r="D93" s="417">
        <f>3976050/1000</f>
        <v>3976.05</v>
      </c>
      <c r="E93" s="342">
        <v>4586.9260000000004</v>
      </c>
      <c r="F93" s="342">
        <f>SUM(F86:F92)</f>
        <v>4756.2007039644832</v>
      </c>
      <c r="G93" s="342">
        <v>3447.9369507413812</v>
      </c>
      <c r="H93" s="342">
        <v>4055.7404718758448</v>
      </c>
      <c r="I93" s="342">
        <v>4768.2204251132498</v>
      </c>
      <c r="J93" s="342">
        <v>5534</v>
      </c>
      <c r="K93" s="363">
        <v>5341</v>
      </c>
    </row>
    <row r="94" spans="1:11" s="38" customFormat="1" ht="19.5" customHeight="1">
      <c r="A94" s="33" t="s">
        <v>559</v>
      </c>
      <c r="B94" s="34"/>
      <c r="C94" s="34"/>
      <c r="D94" s="34"/>
      <c r="E94" s="34"/>
      <c r="F94" s="34"/>
      <c r="G94" s="34"/>
      <c r="H94" s="34"/>
      <c r="I94" s="34"/>
      <c r="J94" s="34"/>
      <c r="K94" s="48"/>
    </row>
    <row r="95" spans="1:11" s="17" customFormat="1" ht="19.5" customHeight="1">
      <c r="A95" s="150" t="s">
        <v>560</v>
      </c>
      <c r="B95" s="27" t="s">
        <v>52</v>
      </c>
      <c r="C95" s="474">
        <v>1</v>
      </c>
      <c r="D95" s="49">
        <v>0.89700000000000002</v>
      </c>
      <c r="E95" s="49">
        <v>0.85499999999999998</v>
      </c>
      <c r="F95" s="49">
        <v>0.95418323921983961</v>
      </c>
      <c r="G95" s="49">
        <v>0.94333679450286034</v>
      </c>
      <c r="H95" s="49">
        <v>0.97367062528130222</v>
      </c>
      <c r="I95" s="49">
        <v>0.98</v>
      </c>
      <c r="J95" s="49">
        <v>0.98</v>
      </c>
      <c r="K95" s="49">
        <v>0.98</v>
      </c>
    </row>
    <row r="96" spans="1:11" s="17" customFormat="1" ht="14.1" customHeight="1">
      <c r="A96" s="482" t="s">
        <v>561</v>
      </c>
      <c r="B96" s="483"/>
      <c r="C96" s="484"/>
      <c r="D96" s="485"/>
      <c r="E96" s="485"/>
      <c r="F96" s="485"/>
      <c r="G96" s="485"/>
      <c r="H96" s="485"/>
      <c r="I96" s="485"/>
      <c r="J96" s="485"/>
      <c r="K96" s="486"/>
    </row>
    <row r="97" spans="1:16" s="17" customFormat="1" ht="14.1" customHeight="1">
      <c r="A97" s="447" t="s">
        <v>562</v>
      </c>
      <c r="B97" s="62"/>
      <c r="C97" s="62"/>
      <c r="D97" s="62"/>
      <c r="E97" s="62"/>
      <c r="F97" s="62"/>
      <c r="G97" s="62"/>
      <c r="H97" s="62"/>
      <c r="I97" s="62"/>
      <c r="J97" s="62"/>
      <c r="K97" s="445"/>
      <c r="L97" s="326"/>
      <c r="M97" s="326"/>
      <c r="N97" s="326"/>
      <c r="O97" s="326"/>
      <c r="P97" s="326"/>
    </row>
    <row r="98" spans="1:16" s="17" customFormat="1" ht="14.1" customHeight="1">
      <c r="A98" s="447" t="s">
        <v>563</v>
      </c>
      <c r="B98" s="305"/>
      <c r="C98" s="305"/>
      <c r="D98" s="305"/>
      <c r="E98" s="305"/>
      <c r="F98" s="305"/>
      <c r="G98" s="305"/>
      <c r="H98" s="305"/>
      <c r="I98" s="305"/>
      <c r="J98" s="305"/>
      <c r="K98" s="487"/>
      <c r="L98" s="326"/>
      <c r="M98" s="326"/>
      <c r="N98" s="326"/>
      <c r="O98" s="326"/>
      <c r="P98" s="326"/>
    </row>
    <row r="99" spans="1:16" s="17" customFormat="1" ht="14.1" customHeight="1">
      <c r="A99" s="447" t="s">
        <v>564</v>
      </c>
      <c r="B99" s="226"/>
      <c r="C99" s="226"/>
      <c r="D99" s="226"/>
      <c r="E99" s="226"/>
      <c r="F99" s="226"/>
      <c r="G99" s="488"/>
      <c r="H99" s="62"/>
      <c r="I99" s="62"/>
      <c r="J99" s="62"/>
      <c r="K99" s="445"/>
      <c r="L99" s="326"/>
      <c r="M99" s="326"/>
      <c r="N99" s="326"/>
      <c r="O99" s="326"/>
      <c r="P99" s="326"/>
    </row>
    <row r="100" spans="1:16" s="17" customFormat="1" ht="13.5" customHeight="1">
      <c r="A100" s="447" t="s">
        <v>565</v>
      </c>
      <c r="B100" s="226"/>
      <c r="C100" s="226"/>
      <c r="D100" s="226"/>
      <c r="E100" s="226"/>
      <c r="F100" s="226"/>
      <c r="G100" s="364"/>
      <c r="H100" s="227"/>
      <c r="I100" s="227"/>
      <c r="J100" s="62"/>
      <c r="K100" s="445"/>
      <c r="L100" s="326"/>
      <c r="M100" s="326"/>
      <c r="N100" s="326"/>
      <c r="O100" s="326"/>
      <c r="P100" s="326"/>
    </row>
    <row r="101" spans="1:16" s="17" customFormat="1" ht="12.6" customHeight="1">
      <c r="A101" s="96" t="s">
        <v>566</v>
      </c>
      <c r="B101" s="489"/>
      <c r="C101" s="489"/>
      <c r="D101" s="489"/>
      <c r="E101" s="489"/>
      <c r="F101" s="489"/>
      <c r="G101" s="490"/>
      <c r="H101" s="491"/>
      <c r="I101" s="491"/>
      <c r="J101" s="492"/>
      <c r="K101" s="493"/>
      <c r="L101" s="326"/>
      <c r="M101" s="326"/>
      <c r="N101" s="326"/>
      <c r="O101" s="326"/>
      <c r="P101" s="326"/>
    </row>
    <row r="102" spans="1:16" s="17" customFormat="1" ht="19.5" customHeight="1">
      <c r="A102" s="65"/>
      <c r="B102" s="226"/>
      <c r="C102" s="226"/>
      <c r="D102" s="226"/>
      <c r="E102" s="226"/>
      <c r="F102" s="226"/>
      <c r="G102" s="364"/>
      <c r="H102" s="227"/>
      <c r="I102" s="227"/>
      <c r="J102" s="62"/>
      <c r="K102" s="62"/>
      <c r="L102" s="326"/>
      <c r="M102" s="326"/>
      <c r="N102" s="326"/>
      <c r="O102" s="326"/>
      <c r="P102" s="326"/>
    </row>
    <row r="103" spans="1:16" s="36" customFormat="1" ht="19.5" customHeight="1">
      <c r="A103" s="660" t="s">
        <v>567</v>
      </c>
      <c r="B103" s="661"/>
      <c r="C103" s="661"/>
      <c r="D103" s="661"/>
      <c r="E103" s="661"/>
      <c r="F103" s="662"/>
      <c r="G103" s="661"/>
      <c r="H103" s="662"/>
      <c r="I103" s="662"/>
      <c r="J103" s="661"/>
      <c r="K103" s="663"/>
    </row>
    <row r="104" spans="1:16" s="36" customFormat="1" ht="19.5" customHeight="1">
      <c r="A104" s="50" t="s">
        <v>568</v>
      </c>
      <c r="B104" s="28"/>
      <c r="C104" s="29"/>
      <c r="D104" s="655" t="s">
        <v>569</v>
      </c>
      <c r="E104" s="664"/>
      <c r="F104" s="144"/>
      <c r="G104" s="51"/>
      <c r="H104" s="655" t="s">
        <v>570</v>
      </c>
      <c r="I104" s="656"/>
      <c r="J104" s="151"/>
      <c r="K104" s="145"/>
    </row>
    <row r="105" spans="1:16" s="36" customFormat="1" ht="33" customHeight="1">
      <c r="A105" s="52"/>
      <c r="B105" s="20"/>
      <c r="C105" s="20"/>
      <c r="D105" s="20" t="s">
        <v>571</v>
      </c>
      <c r="E105" s="28" t="s">
        <v>572</v>
      </c>
      <c r="F105" s="20"/>
      <c r="G105" s="20"/>
      <c r="H105" s="47" t="s">
        <v>571</v>
      </c>
      <c r="I105" s="47" t="s">
        <v>572</v>
      </c>
      <c r="J105" s="146"/>
      <c r="K105" s="145"/>
    </row>
    <row r="106" spans="1:16" s="17" customFormat="1" ht="19.5" customHeight="1">
      <c r="A106" s="23" t="s">
        <v>573</v>
      </c>
      <c r="B106" s="327" t="s">
        <v>574</v>
      </c>
      <c r="C106" s="327" t="s">
        <v>8</v>
      </c>
      <c r="D106" s="428">
        <v>2</v>
      </c>
      <c r="E106" s="417">
        <v>3941</v>
      </c>
      <c r="F106" s="342"/>
      <c r="G106" s="342"/>
      <c r="H106" s="342">
        <v>5</v>
      </c>
      <c r="I106" s="365">
        <v>130785</v>
      </c>
      <c r="J106" s="366"/>
      <c r="K106" s="367"/>
      <c r="L106" s="326"/>
      <c r="M106" s="326"/>
      <c r="N106" s="326"/>
      <c r="O106" s="326"/>
      <c r="P106" s="326"/>
    </row>
    <row r="107" spans="1:16" s="17" customFormat="1" ht="19.5" customHeight="1">
      <c r="A107" s="23" t="s">
        <v>575</v>
      </c>
      <c r="B107" s="327" t="s">
        <v>574</v>
      </c>
      <c r="C107" s="327" t="s">
        <v>8</v>
      </c>
      <c r="D107" s="428">
        <v>11</v>
      </c>
      <c r="E107" s="417">
        <v>65738</v>
      </c>
      <c r="F107" s="342"/>
      <c r="G107" s="342"/>
      <c r="H107" s="342">
        <v>7</v>
      </c>
      <c r="I107" s="365">
        <v>25675</v>
      </c>
      <c r="J107" s="366"/>
      <c r="K107" s="367"/>
      <c r="L107" s="326"/>
      <c r="M107" s="326"/>
      <c r="N107" s="326"/>
      <c r="O107" s="326"/>
      <c r="P107" s="326"/>
    </row>
    <row r="108" spans="1:16" s="17" customFormat="1" ht="19.5" customHeight="1">
      <c r="A108" s="23" t="s">
        <v>576</v>
      </c>
      <c r="B108" s="327" t="s">
        <v>574</v>
      </c>
      <c r="C108" s="327" t="s">
        <v>8</v>
      </c>
      <c r="D108" s="428">
        <v>3</v>
      </c>
      <c r="E108" s="417">
        <v>2873</v>
      </c>
      <c r="F108" s="342"/>
      <c r="G108" s="342"/>
      <c r="H108" s="342">
        <v>2</v>
      </c>
      <c r="I108" s="365">
        <v>1398</v>
      </c>
      <c r="J108" s="366"/>
      <c r="K108" s="367"/>
      <c r="L108" s="326"/>
      <c r="M108" s="326"/>
      <c r="N108" s="326"/>
      <c r="O108" s="326"/>
      <c r="P108" s="326"/>
    </row>
    <row r="109" spans="1:16" s="17" customFormat="1" ht="19.5" customHeight="1">
      <c r="A109" s="23" t="s">
        <v>577</v>
      </c>
      <c r="B109" s="327" t="s">
        <v>574</v>
      </c>
      <c r="C109" s="327" t="s">
        <v>8</v>
      </c>
      <c r="D109" s="428">
        <v>0</v>
      </c>
      <c r="E109" s="27">
        <v>0</v>
      </c>
      <c r="F109" s="342"/>
      <c r="G109" s="342"/>
      <c r="H109" s="342">
        <v>6</v>
      </c>
      <c r="I109" s="365">
        <v>16388</v>
      </c>
      <c r="J109" s="366"/>
      <c r="K109" s="367"/>
      <c r="L109" s="326"/>
      <c r="M109" s="326"/>
      <c r="N109" s="326"/>
      <c r="O109" s="326"/>
      <c r="P109" s="326"/>
    </row>
    <row r="110" spans="1:16" s="17" customFormat="1" ht="19.5" customHeight="1">
      <c r="A110" s="53" t="s">
        <v>568</v>
      </c>
      <c r="B110" s="655" t="s">
        <v>435</v>
      </c>
      <c r="C110" s="656"/>
      <c r="D110" s="20">
        <v>2023</v>
      </c>
      <c r="E110" s="20">
        <v>2022</v>
      </c>
      <c r="F110" s="20">
        <v>2021</v>
      </c>
      <c r="G110" s="20">
        <v>2020</v>
      </c>
      <c r="H110" s="20">
        <v>2019</v>
      </c>
      <c r="I110" s="20">
        <v>2018</v>
      </c>
      <c r="J110" s="20">
        <v>2017</v>
      </c>
      <c r="K110" s="20">
        <v>2016</v>
      </c>
      <c r="L110" s="326"/>
      <c r="M110" s="326"/>
      <c r="N110" s="326"/>
      <c r="O110" s="326"/>
      <c r="P110" s="326"/>
    </row>
    <row r="111" spans="1:16" s="17" customFormat="1" ht="19.5" customHeight="1">
      <c r="A111" s="494" t="s">
        <v>578</v>
      </c>
      <c r="B111" s="495" t="s">
        <v>52</v>
      </c>
      <c r="C111" s="495" t="s">
        <v>8</v>
      </c>
      <c r="D111" s="496">
        <v>0.20499999999999999</v>
      </c>
      <c r="E111" s="497">
        <f>153296.240394144/1204332</f>
        <v>0.12728735962686702</v>
      </c>
      <c r="F111" s="498">
        <f>165243.991414181/1217363.36291822</f>
        <v>0.13573925127668043</v>
      </c>
      <c r="G111" s="498">
        <v>0.12017052135600721</v>
      </c>
      <c r="H111" s="498">
        <v>0.11580976527061794</v>
      </c>
      <c r="I111" s="498">
        <v>7.1999999999999995E-2</v>
      </c>
      <c r="J111" s="499">
        <v>3.4000000000000002E-2</v>
      </c>
      <c r="K111" s="499">
        <v>3.5000000000000003E-2</v>
      </c>
      <c r="L111" s="326"/>
      <c r="M111" s="326"/>
      <c r="N111" s="326"/>
      <c r="O111" s="326"/>
      <c r="P111" s="326"/>
    </row>
    <row r="112" spans="1:16" s="17" customFormat="1" ht="19.5" customHeight="1">
      <c r="A112" s="500" t="s">
        <v>579</v>
      </c>
      <c r="B112" s="501"/>
      <c r="C112" s="501"/>
      <c r="D112" s="501"/>
      <c r="E112" s="501"/>
      <c r="F112" s="501"/>
      <c r="G112" s="501"/>
      <c r="H112" s="501"/>
      <c r="I112" s="501"/>
      <c r="J112" s="501"/>
      <c r="K112" s="502"/>
      <c r="L112" s="326"/>
      <c r="M112" s="326"/>
      <c r="N112" s="326"/>
      <c r="O112" s="326"/>
      <c r="P112" s="326"/>
    </row>
    <row r="113" spans="1:16" s="17" customFormat="1" ht="19.5" customHeight="1">
      <c r="A113" s="54"/>
      <c r="B113" s="279"/>
      <c r="C113" s="279"/>
      <c r="D113" s="279"/>
      <c r="E113" s="368"/>
      <c r="F113" s="279"/>
      <c r="G113" s="368"/>
      <c r="H113" s="279"/>
      <c r="I113" s="279"/>
      <c r="J113" s="279"/>
      <c r="K113" s="279"/>
      <c r="L113" s="326"/>
      <c r="M113" s="326"/>
      <c r="N113" s="326"/>
      <c r="O113" s="326"/>
      <c r="P113" s="326"/>
    </row>
    <row r="114" spans="1:16" s="17" customFormat="1" ht="19.5" customHeight="1">
      <c r="A114" s="14" t="s">
        <v>580</v>
      </c>
      <c r="B114" s="15"/>
      <c r="C114" s="15"/>
      <c r="D114" s="15"/>
      <c r="E114" s="15"/>
      <c r="F114" s="15"/>
      <c r="G114" s="15"/>
      <c r="H114" s="15"/>
      <c r="I114" s="15"/>
      <c r="J114" s="15"/>
      <c r="K114" s="16"/>
      <c r="L114" s="326"/>
      <c r="M114" s="326"/>
      <c r="N114" s="326"/>
      <c r="O114" s="326"/>
      <c r="P114" s="326"/>
    </row>
    <row r="115" spans="1:16" s="22" customFormat="1" ht="19.5" customHeight="1">
      <c r="A115" s="55" t="s">
        <v>581</v>
      </c>
      <c r="B115" s="56"/>
      <c r="C115" s="56"/>
      <c r="D115" s="56"/>
      <c r="E115" s="56"/>
      <c r="F115" s="56"/>
      <c r="G115" s="56"/>
      <c r="H115" s="56"/>
      <c r="I115" s="56"/>
      <c r="J115" s="56"/>
      <c r="K115" s="57"/>
    </row>
    <row r="116" spans="1:16" s="17" customFormat="1" ht="19.5" customHeight="1">
      <c r="A116" s="53"/>
      <c r="B116" s="655" t="s">
        <v>435</v>
      </c>
      <c r="C116" s="656"/>
      <c r="D116" s="20">
        <v>2023</v>
      </c>
      <c r="E116" s="20">
        <v>2022</v>
      </c>
      <c r="F116" s="20">
        <v>2021</v>
      </c>
      <c r="G116" s="20">
        <v>2020</v>
      </c>
      <c r="H116" s="20">
        <v>2019</v>
      </c>
      <c r="I116" s="20">
        <v>2018</v>
      </c>
      <c r="J116" s="20">
        <v>2017</v>
      </c>
      <c r="K116" s="20">
        <v>2016</v>
      </c>
      <c r="L116" s="326"/>
      <c r="M116" s="326"/>
      <c r="N116" s="326"/>
      <c r="O116" s="326"/>
      <c r="P116" s="326"/>
    </row>
    <row r="117" spans="1:16" s="22" customFormat="1" ht="19.5" customHeight="1">
      <c r="A117" s="58" t="s">
        <v>18</v>
      </c>
      <c r="B117" s="44"/>
      <c r="C117" s="44"/>
      <c r="D117" s="44"/>
      <c r="E117" s="44"/>
      <c r="F117" s="44"/>
      <c r="G117" s="44"/>
      <c r="H117" s="44"/>
      <c r="I117" s="44"/>
      <c r="J117" s="44"/>
      <c r="K117" s="59"/>
    </row>
    <row r="118" spans="1:16" s="17" customFormat="1" ht="25.9" customHeight="1">
      <c r="A118" s="222" t="s">
        <v>582</v>
      </c>
      <c r="B118" s="327" t="s">
        <v>583</v>
      </c>
      <c r="C118" s="327" t="s">
        <v>8</v>
      </c>
      <c r="D118" s="27">
        <v>8.8000000000000007</v>
      </c>
      <c r="E118" s="278">
        <v>6.3</v>
      </c>
      <c r="F118" s="278">
        <v>6.2</v>
      </c>
      <c r="G118" s="359">
        <v>6</v>
      </c>
      <c r="H118" s="359">
        <v>5.75</v>
      </c>
      <c r="I118" s="369">
        <v>5.4</v>
      </c>
      <c r="J118" s="369">
        <v>5.0999999999999996</v>
      </c>
      <c r="K118" s="369">
        <v>4.8</v>
      </c>
      <c r="L118" s="326"/>
      <c r="M118" s="326"/>
      <c r="N118" s="326"/>
      <c r="O118" s="326"/>
      <c r="P118" s="326"/>
    </row>
    <row r="119" spans="1:16" s="17" customFormat="1" ht="27" customHeight="1">
      <c r="A119" s="503" t="s">
        <v>584</v>
      </c>
      <c r="B119" s="495" t="s">
        <v>583</v>
      </c>
      <c r="C119" s="495" t="s">
        <v>8</v>
      </c>
      <c r="D119" s="414">
        <v>19.3</v>
      </c>
      <c r="E119" s="504">
        <v>14.79</v>
      </c>
      <c r="F119" s="453">
        <v>11.6</v>
      </c>
      <c r="G119" s="504">
        <v>10.4</v>
      </c>
      <c r="H119" s="504">
        <v>9.3000000000000007</v>
      </c>
      <c r="I119" s="504">
        <v>8.5</v>
      </c>
      <c r="J119" s="504">
        <v>7.7</v>
      </c>
      <c r="K119" s="504">
        <v>6.2</v>
      </c>
      <c r="L119" s="326"/>
      <c r="M119" s="326"/>
      <c r="N119" s="326"/>
      <c r="O119" s="326"/>
      <c r="P119" s="326"/>
    </row>
    <row r="120" spans="1:16" s="17" customFormat="1" ht="14.45">
      <c r="A120" s="482" t="s">
        <v>585</v>
      </c>
      <c r="B120" s="505"/>
      <c r="C120" s="505"/>
      <c r="D120" s="505"/>
      <c r="E120" s="505"/>
      <c r="F120" s="505"/>
      <c r="G120" s="506"/>
      <c r="H120" s="505"/>
      <c r="I120" s="505"/>
      <c r="J120" s="505"/>
      <c r="K120" s="507"/>
      <c r="L120" s="326"/>
      <c r="M120" s="326"/>
      <c r="N120" s="326"/>
      <c r="O120" s="326"/>
      <c r="P120" s="326"/>
    </row>
    <row r="121" spans="1:16" s="17" customFormat="1" ht="14.45">
      <c r="A121" s="508" t="s">
        <v>586</v>
      </c>
      <c r="B121" s="492"/>
      <c r="C121" s="492"/>
      <c r="D121" s="492"/>
      <c r="E121" s="492"/>
      <c r="F121" s="492"/>
      <c r="G121" s="509"/>
      <c r="H121" s="492"/>
      <c r="I121" s="492"/>
      <c r="J121" s="492"/>
      <c r="K121" s="493"/>
      <c r="L121" s="326"/>
      <c r="M121" s="326"/>
      <c r="N121" s="326"/>
      <c r="O121" s="326"/>
      <c r="P121" s="326"/>
    </row>
    <row r="122" spans="1:16" s="17" customFormat="1" ht="12.6">
      <c r="A122" s="65"/>
      <c r="B122" s="62"/>
      <c r="C122" s="62"/>
      <c r="D122" s="62"/>
      <c r="E122" s="62"/>
      <c r="F122" s="62"/>
      <c r="G122" s="67"/>
      <c r="H122" s="62"/>
      <c r="I122" s="62"/>
      <c r="J122" s="62"/>
      <c r="K122" s="62"/>
      <c r="L122" s="326"/>
      <c r="M122" s="326"/>
      <c r="N122" s="326"/>
      <c r="O122" s="326"/>
      <c r="P122" s="326"/>
    </row>
    <row r="123" spans="1:16" s="17" customFormat="1" ht="18" customHeight="1">
      <c r="A123" s="609" t="s">
        <v>34</v>
      </c>
      <c r="B123" s="610"/>
      <c r="C123" s="610"/>
      <c r="D123" s="610"/>
      <c r="E123" s="610"/>
      <c r="F123" s="610"/>
      <c r="G123" s="610"/>
      <c r="H123" s="610"/>
      <c r="I123" s="610"/>
      <c r="J123" s="610"/>
      <c r="K123" s="610"/>
      <c r="L123" s="326"/>
      <c r="M123" s="326"/>
      <c r="N123" s="326"/>
      <c r="O123" s="326"/>
      <c r="P123" s="326"/>
    </row>
    <row r="124" spans="1:16" ht="15.6">
      <c r="A124" s="548" t="s">
        <v>587</v>
      </c>
      <c r="B124" s="549"/>
      <c r="C124" s="549"/>
      <c r="D124" s="549"/>
      <c r="E124" s="549"/>
      <c r="F124" s="549"/>
      <c r="G124" s="549"/>
      <c r="H124" s="549"/>
      <c r="I124" s="549"/>
      <c r="J124" s="549"/>
      <c r="K124" s="550"/>
      <c r="L124" s="253"/>
      <c r="M124" s="253"/>
      <c r="N124" s="253"/>
      <c r="O124" s="253"/>
      <c r="P124" s="253"/>
    </row>
    <row r="125" spans="1:16" ht="19.5" customHeight="1">
      <c r="A125" s="19" t="s">
        <v>588</v>
      </c>
      <c r="B125" s="655" t="s">
        <v>435</v>
      </c>
      <c r="C125" s="656"/>
      <c r="D125" s="20">
        <v>2023</v>
      </c>
      <c r="E125" s="20">
        <v>2022</v>
      </c>
      <c r="F125" s="20">
        <v>2021</v>
      </c>
      <c r="G125" s="228">
        <v>2020</v>
      </c>
      <c r="H125" s="228">
        <v>2019</v>
      </c>
      <c r="I125" s="228">
        <v>2018</v>
      </c>
      <c r="J125" s="228">
        <v>2017</v>
      </c>
      <c r="K125" s="20">
        <v>2016</v>
      </c>
      <c r="L125" s="253"/>
      <c r="M125" s="253"/>
      <c r="N125" s="253"/>
      <c r="O125" s="253"/>
      <c r="P125" s="253"/>
    </row>
    <row r="126" spans="1:16" s="17" customFormat="1" ht="19.5" customHeight="1">
      <c r="A126" s="23" t="s">
        <v>589</v>
      </c>
      <c r="B126" s="370" t="s">
        <v>590</v>
      </c>
      <c r="C126" s="370" t="s">
        <v>8</v>
      </c>
      <c r="D126" s="416" t="s">
        <v>591</v>
      </c>
      <c r="E126" s="370" t="s">
        <v>8</v>
      </c>
      <c r="F126" s="370" t="s">
        <v>8</v>
      </c>
      <c r="G126" s="370" t="s">
        <v>8</v>
      </c>
      <c r="H126" s="370" t="s">
        <v>8</v>
      </c>
      <c r="I126" s="370" t="s">
        <v>8</v>
      </c>
      <c r="J126" s="370" t="s">
        <v>8</v>
      </c>
      <c r="K126" s="370" t="s">
        <v>8</v>
      </c>
      <c r="L126" s="326"/>
      <c r="M126" s="326"/>
      <c r="N126" s="326"/>
      <c r="O126" s="326"/>
      <c r="P126" s="326"/>
    </row>
    <row r="127" spans="1:16" s="17" customFormat="1" ht="19.5" customHeight="1">
      <c r="A127" s="371" t="s">
        <v>592</v>
      </c>
      <c r="B127" s="370" t="s">
        <v>593</v>
      </c>
      <c r="C127" s="370" t="s">
        <v>8</v>
      </c>
      <c r="D127" s="424">
        <v>145.5</v>
      </c>
      <c r="E127" s="370" t="s">
        <v>8</v>
      </c>
      <c r="F127" s="370" t="s">
        <v>8</v>
      </c>
      <c r="G127" s="370" t="s">
        <v>8</v>
      </c>
      <c r="H127" s="370" t="s">
        <v>8</v>
      </c>
      <c r="I127" s="370" t="s">
        <v>8</v>
      </c>
      <c r="J127" s="370" t="s">
        <v>8</v>
      </c>
      <c r="K127" s="370" t="s">
        <v>8</v>
      </c>
      <c r="L127" s="326"/>
      <c r="M127" s="326"/>
      <c r="N127" s="326"/>
      <c r="O127" s="326"/>
      <c r="P127" s="326"/>
    </row>
    <row r="128" spans="1:16" s="17" customFormat="1" ht="19.5" customHeight="1">
      <c r="A128" s="371" t="s">
        <v>594</v>
      </c>
      <c r="B128" s="370" t="s">
        <v>595</v>
      </c>
      <c r="C128" s="370" t="s">
        <v>8</v>
      </c>
      <c r="D128" s="425">
        <v>7.6</v>
      </c>
      <c r="E128" s="370" t="s">
        <v>8</v>
      </c>
      <c r="F128" s="370" t="s">
        <v>8</v>
      </c>
      <c r="G128" s="370" t="s">
        <v>8</v>
      </c>
      <c r="H128" s="370" t="s">
        <v>8</v>
      </c>
      <c r="I128" s="370" t="s">
        <v>8</v>
      </c>
      <c r="J128" s="370" t="s">
        <v>8</v>
      </c>
      <c r="K128" s="370" t="s">
        <v>8</v>
      </c>
      <c r="L128" s="326"/>
      <c r="M128" s="326"/>
      <c r="N128" s="326"/>
      <c r="O128" s="326"/>
      <c r="P128" s="326"/>
    </row>
    <row r="129" spans="1:16" s="17" customFormat="1" ht="19.5" customHeight="1">
      <c r="A129" s="372" t="s">
        <v>470</v>
      </c>
      <c r="B129" s="655" t="s">
        <v>435</v>
      </c>
      <c r="C129" s="656"/>
      <c r="D129" s="373">
        <v>2023</v>
      </c>
      <c r="E129" s="373">
        <v>2022</v>
      </c>
      <c r="F129" s="373">
        <v>2021</v>
      </c>
      <c r="G129" s="373">
        <v>2020</v>
      </c>
      <c r="H129" s="373">
        <v>2019</v>
      </c>
      <c r="I129" s="373">
        <v>2018</v>
      </c>
      <c r="J129" s="373">
        <v>2017</v>
      </c>
      <c r="K129" s="373">
        <v>2016</v>
      </c>
      <c r="L129" s="326"/>
      <c r="M129" s="326"/>
      <c r="N129" s="326"/>
      <c r="O129" s="326"/>
      <c r="P129" s="326"/>
    </row>
    <row r="130" spans="1:16" s="17" customFormat="1" ht="19.5" customHeight="1">
      <c r="A130" s="371" t="s">
        <v>596</v>
      </c>
      <c r="B130" s="370" t="s">
        <v>590</v>
      </c>
      <c r="C130" s="370" t="s">
        <v>8</v>
      </c>
      <c r="D130" s="416" t="s">
        <v>597</v>
      </c>
      <c r="E130" s="370" t="s">
        <v>8</v>
      </c>
      <c r="F130" s="370" t="s">
        <v>8</v>
      </c>
      <c r="G130" s="370" t="s">
        <v>8</v>
      </c>
      <c r="H130" s="370" t="s">
        <v>8</v>
      </c>
      <c r="I130" s="370" t="s">
        <v>8</v>
      </c>
      <c r="J130" s="370" t="s">
        <v>8</v>
      </c>
      <c r="K130" s="370" t="s">
        <v>8</v>
      </c>
      <c r="L130" s="326"/>
      <c r="M130" s="326"/>
      <c r="N130" s="326"/>
      <c r="O130" s="326"/>
      <c r="P130" s="326"/>
    </row>
    <row r="131" spans="1:16" s="17" customFormat="1" ht="19.5" customHeight="1">
      <c r="A131" s="371" t="s">
        <v>598</v>
      </c>
      <c r="B131" s="370" t="s">
        <v>590</v>
      </c>
      <c r="C131" s="370" t="s">
        <v>8</v>
      </c>
      <c r="D131" s="426">
        <v>7677</v>
      </c>
      <c r="E131" s="370" t="s">
        <v>8</v>
      </c>
      <c r="F131" s="370" t="s">
        <v>8</v>
      </c>
      <c r="G131" s="370" t="s">
        <v>8</v>
      </c>
      <c r="H131" s="370" t="s">
        <v>8</v>
      </c>
      <c r="I131" s="370" t="s">
        <v>8</v>
      </c>
      <c r="J131" s="370" t="s">
        <v>8</v>
      </c>
      <c r="K131" s="370" t="s">
        <v>8</v>
      </c>
      <c r="L131" s="326"/>
      <c r="M131" s="326"/>
      <c r="N131" s="326"/>
      <c r="O131" s="326"/>
      <c r="P131" s="326"/>
    </row>
    <row r="132" spans="1:16" s="17" customFormat="1" ht="19.5" customHeight="1">
      <c r="A132" s="371" t="s">
        <v>599</v>
      </c>
      <c r="B132" s="370" t="s">
        <v>499</v>
      </c>
      <c r="C132" s="370" t="s">
        <v>8</v>
      </c>
      <c r="D132" s="426">
        <v>41333</v>
      </c>
      <c r="E132" s="370" t="s">
        <v>8</v>
      </c>
      <c r="F132" s="370" t="s">
        <v>8</v>
      </c>
      <c r="G132" s="370" t="s">
        <v>8</v>
      </c>
      <c r="H132" s="370" t="s">
        <v>8</v>
      </c>
      <c r="I132" s="370" t="s">
        <v>8</v>
      </c>
      <c r="J132" s="370" t="s">
        <v>8</v>
      </c>
      <c r="K132" s="370" t="s">
        <v>8</v>
      </c>
      <c r="L132" s="326"/>
      <c r="M132" s="326"/>
      <c r="N132" s="326"/>
      <c r="O132" s="326"/>
      <c r="P132" s="326"/>
    </row>
    <row r="133" spans="1:16" s="17" customFormat="1" ht="19.5" customHeight="1">
      <c r="A133" s="371" t="s">
        <v>506</v>
      </c>
      <c r="B133" s="370" t="s">
        <v>600</v>
      </c>
      <c r="C133" s="370" t="s">
        <v>8</v>
      </c>
      <c r="D133" s="427">
        <v>0.82</v>
      </c>
      <c r="E133" s="370" t="s">
        <v>8</v>
      </c>
      <c r="F133" s="370" t="s">
        <v>8</v>
      </c>
      <c r="G133" s="370" t="s">
        <v>8</v>
      </c>
      <c r="H133" s="370" t="s">
        <v>8</v>
      </c>
      <c r="I133" s="370" t="s">
        <v>8</v>
      </c>
      <c r="J133" s="370" t="s">
        <v>8</v>
      </c>
      <c r="K133" s="370" t="s">
        <v>8</v>
      </c>
      <c r="L133" s="326"/>
      <c r="M133" s="326"/>
      <c r="N133" s="326"/>
      <c r="O133" s="326"/>
      <c r="P133" s="326"/>
    </row>
    <row r="134" spans="1:16" s="17" customFormat="1" ht="19.5" customHeight="1">
      <c r="A134" s="510" t="s">
        <v>601</v>
      </c>
      <c r="B134" s="511" t="s">
        <v>509</v>
      </c>
      <c r="C134" s="511" t="s">
        <v>8</v>
      </c>
      <c r="D134" s="512">
        <v>42.8</v>
      </c>
      <c r="E134" s="511" t="s">
        <v>8</v>
      </c>
      <c r="F134" s="511" t="s">
        <v>8</v>
      </c>
      <c r="G134" s="511" t="s">
        <v>8</v>
      </c>
      <c r="H134" s="511" t="s">
        <v>8</v>
      </c>
      <c r="I134" s="511" t="s">
        <v>8</v>
      </c>
      <c r="J134" s="511" t="s">
        <v>8</v>
      </c>
      <c r="K134" s="511" t="s">
        <v>8</v>
      </c>
      <c r="L134" s="326"/>
      <c r="M134" s="326"/>
      <c r="N134" s="326"/>
      <c r="O134" s="326"/>
      <c r="P134" s="326"/>
    </row>
    <row r="135" spans="1:16" s="17" customFormat="1" ht="14.45">
      <c r="A135" s="482" t="s">
        <v>602</v>
      </c>
      <c r="B135" s="513"/>
      <c r="C135" s="513"/>
      <c r="D135" s="513"/>
      <c r="E135" s="513"/>
      <c r="F135" s="513"/>
      <c r="G135" s="513"/>
      <c r="H135" s="513"/>
      <c r="I135" s="513"/>
      <c r="J135" s="513"/>
      <c r="K135" s="514"/>
      <c r="L135" s="326"/>
      <c r="M135" s="326"/>
      <c r="N135" s="326"/>
      <c r="O135" s="326"/>
      <c r="P135" s="326"/>
    </row>
    <row r="136" spans="1:16" s="17" customFormat="1" ht="14.45">
      <c r="A136" s="515" t="s">
        <v>603</v>
      </c>
      <c r="B136" s="279"/>
      <c r="C136" s="279"/>
      <c r="D136" s="279"/>
      <c r="E136" s="279"/>
      <c r="F136" s="279"/>
      <c r="G136" s="279"/>
      <c r="H136" s="279"/>
      <c r="I136" s="279"/>
      <c r="J136" s="279"/>
      <c r="K136" s="478"/>
      <c r="L136" s="326"/>
      <c r="M136" s="326"/>
      <c r="N136" s="326"/>
      <c r="O136" s="326"/>
      <c r="P136" s="326"/>
    </row>
    <row r="137" spans="1:16" s="17" customFormat="1" ht="14.45">
      <c r="A137" s="516" t="s">
        <v>604</v>
      </c>
      <c r="B137" s="279"/>
      <c r="C137" s="279"/>
      <c r="D137" s="279"/>
      <c r="E137" s="279"/>
      <c r="F137" s="279"/>
      <c r="G137" s="279"/>
      <c r="H137" s="279"/>
      <c r="I137" s="279"/>
      <c r="J137" s="279"/>
      <c r="K137" s="478"/>
      <c r="L137" s="326"/>
      <c r="M137" s="326"/>
      <c r="N137" s="326"/>
      <c r="O137" s="326"/>
      <c r="P137" s="326"/>
    </row>
    <row r="138" spans="1:16" s="17" customFormat="1" ht="14.45">
      <c r="A138" s="516" t="s">
        <v>605</v>
      </c>
      <c r="B138" s="279"/>
      <c r="C138" s="279"/>
      <c r="D138" s="279"/>
      <c r="E138" s="279"/>
      <c r="F138" s="279"/>
      <c r="G138" s="279"/>
      <c r="H138" s="279"/>
      <c r="I138" s="279"/>
      <c r="J138" s="279"/>
      <c r="K138" s="478"/>
      <c r="L138" s="326"/>
      <c r="M138" s="326"/>
      <c r="N138" s="326"/>
      <c r="O138" s="326"/>
      <c r="P138" s="326"/>
    </row>
    <row r="139" spans="1:16" s="17" customFormat="1" ht="14.45">
      <c r="A139" s="447" t="s">
        <v>606</v>
      </c>
      <c r="B139" s="279"/>
      <c r="C139" s="279"/>
      <c r="D139" s="279"/>
      <c r="E139" s="279"/>
      <c r="F139" s="279"/>
      <c r="G139" s="279"/>
      <c r="H139" s="279"/>
      <c r="I139" s="279"/>
      <c r="J139" s="279"/>
      <c r="K139" s="478"/>
      <c r="L139" s="326"/>
      <c r="M139" s="326"/>
      <c r="N139" s="326"/>
      <c r="O139" s="326"/>
      <c r="P139" s="326"/>
    </row>
    <row r="140" spans="1:16" s="17" customFormat="1" ht="14.45">
      <c r="A140" s="96" t="s">
        <v>607</v>
      </c>
      <c r="B140" s="517"/>
      <c r="C140" s="517"/>
      <c r="D140" s="517"/>
      <c r="E140" s="517"/>
      <c r="F140" s="517"/>
      <c r="G140" s="517"/>
      <c r="H140" s="517"/>
      <c r="I140" s="517"/>
      <c r="J140" s="517"/>
      <c r="K140" s="518"/>
      <c r="L140" s="326"/>
      <c r="M140" s="326"/>
      <c r="N140" s="326"/>
      <c r="O140" s="326"/>
      <c r="P140" s="326"/>
    </row>
    <row r="141" spans="1:16" s="17" customFormat="1">
      <c r="A141" s="54"/>
      <c r="B141" s="279"/>
      <c r="C141" s="279"/>
      <c r="D141" s="279"/>
      <c r="E141" s="279"/>
      <c r="F141" s="279"/>
      <c r="G141" s="279"/>
      <c r="H141" s="279"/>
      <c r="I141" s="279"/>
      <c r="J141" s="279"/>
      <c r="K141" s="279"/>
      <c r="L141" s="326"/>
      <c r="M141" s="326"/>
      <c r="N141" s="326"/>
      <c r="O141" s="326"/>
      <c r="P141" s="326"/>
    </row>
    <row r="142" spans="1:16" s="17" customFormat="1">
      <c r="A142" s="54"/>
      <c r="B142" s="279"/>
      <c r="C142" s="279"/>
      <c r="D142" s="279"/>
      <c r="E142" s="279"/>
      <c r="F142" s="279"/>
      <c r="G142" s="279"/>
      <c r="H142" s="279"/>
      <c r="I142" s="279"/>
      <c r="J142" s="279"/>
      <c r="K142" s="279"/>
      <c r="L142" s="326"/>
      <c r="M142" s="326"/>
      <c r="N142" s="326"/>
      <c r="O142" s="326"/>
      <c r="P142" s="326"/>
    </row>
    <row r="143" spans="1:16" s="17" customFormat="1">
      <c r="A143" s="54"/>
      <c r="B143" s="279"/>
      <c r="C143" s="279"/>
      <c r="D143" s="279"/>
      <c r="E143" s="279"/>
      <c r="F143" s="279"/>
      <c r="G143" s="279"/>
      <c r="H143" s="279"/>
      <c r="I143" s="279"/>
      <c r="J143" s="279"/>
      <c r="K143" s="279"/>
      <c r="L143" s="326"/>
      <c r="M143" s="326"/>
      <c r="N143" s="326"/>
      <c r="O143" s="326"/>
      <c r="P143" s="326"/>
    </row>
    <row r="144" spans="1:16" s="17" customFormat="1">
      <c r="A144" s="54"/>
      <c r="B144" s="279"/>
      <c r="C144" s="279"/>
      <c r="D144" s="279"/>
      <c r="E144" s="279"/>
      <c r="F144" s="279"/>
      <c r="G144" s="279"/>
      <c r="H144" s="279"/>
      <c r="I144" s="279"/>
      <c r="J144" s="279"/>
      <c r="K144" s="279"/>
      <c r="L144" s="326"/>
      <c r="M144" s="326"/>
      <c r="N144" s="326"/>
      <c r="O144" s="326"/>
      <c r="P144" s="326"/>
    </row>
    <row r="145" spans="1:16" s="17" customFormat="1">
      <c r="A145" s="54"/>
      <c r="B145" s="279"/>
      <c r="C145" s="279"/>
      <c r="D145" s="279"/>
      <c r="E145" s="279"/>
      <c r="F145" s="279"/>
      <c r="G145" s="279"/>
      <c r="H145" s="279"/>
      <c r="I145" s="279"/>
      <c r="J145" s="279"/>
      <c r="K145" s="279"/>
      <c r="L145" s="326"/>
      <c r="M145" s="326"/>
      <c r="N145" s="326"/>
      <c r="O145" s="326"/>
      <c r="P145" s="326"/>
    </row>
    <row r="146" spans="1:16" s="17" customFormat="1">
      <c r="A146" s="54"/>
      <c r="B146" s="279"/>
      <c r="C146" s="279"/>
      <c r="D146" s="279"/>
      <c r="E146" s="279"/>
      <c r="F146" s="279"/>
      <c r="G146" s="279"/>
      <c r="H146" s="279"/>
      <c r="I146" s="279"/>
      <c r="J146" s="279"/>
      <c r="K146" s="279"/>
      <c r="L146" s="326"/>
      <c r="M146" s="326"/>
      <c r="N146" s="326"/>
      <c r="O146" s="326"/>
      <c r="P146" s="326"/>
    </row>
    <row r="147" spans="1:16" s="17" customFormat="1">
      <c r="A147" s="54"/>
      <c r="B147" s="279"/>
      <c r="C147" s="279"/>
      <c r="D147" s="279"/>
      <c r="E147" s="279"/>
      <c r="F147" s="279"/>
      <c r="G147" s="279"/>
      <c r="H147" s="279"/>
      <c r="I147" s="279"/>
      <c r="J147" s="279"/>
      <c r="K147" s="279"/>
      <c r="L147" s="326"/>
      <c r="M147" s="326"/>
      <c r="N147" s="326"/>
      <c r="O147" s="326"/>
      <c r="P147" s="326"/>
    </row>
    <row r="148" spans="1:16" s="17" customFormat="1">
      <c r="A148" s="54"/>
      <c r="B148" s="279"/>
      <c r="C148" s="279"/>
      <c r="D148" s="279"/>
      <c r="E148" s="279"/>
      <c r="F148" s="279"/>
      <c r="G148" s="279"/>
      <c r="H148" s="279"/>
      <c r="I148" s="279"/>
      <c r="J148" s="279"/>
      <c r="K148" s="279"/>
      <c r="L148" s="326"/>
      <c r="M148" s="326"/>
      <c r="N148" s="326"/>
      <c r="O148" s="326"/>
      <c r="P148" s="326"/>
    </row>
    <row r="149" spans="1:16" s="17" customFormat="1">
      <c r="A149" s="54"/>
      <c r="B149" s="279"/>
      <c r="C149" s="279"/>
      <c r="D149" s="279"/>
      <c r="E149" s="279"/>
      <c r="F149" s="279"/>
      <c r="G149" s="279"/>
      <c r="H149" s="279"/>
      <c r="I149" s="279"/>
      <c r="J149" s="279"/>
      <c r="K149" s="279"/>
      <c r="L149" s="326"/>
      <c r="M149" s="326"/>
      <c r="N149" s="326"/>
      <c r="O149" s="326"/>
      <c r="P149" s="326"/>
    </row>
    <row r="150" spans="1:16" s="17" customFormat="1">
      <c r="A150" s="54"/>
      <c r="B150" s="279"/>
      <c r="C150" s="279"/>
      <c r="D150" s="279"/>
      <c r="E150" s="279"/>
      <c r="F150" s="279"/>
      <c r="G150" s="279"/>
      <c r="H150" s="279"/>
      <c r="I150" s="279"/>
      <c r="J150" s="279"/>
      <c r="K150" s="279"/>
      <c r="L150" s="326"/>
      <c r="M150" s="326"/>
      <c r="N150" s="326"/>
      <c r="O150" s="326"/>
      <c r="P150" s="326"/>
    </row>
    <row r="151" spans="1:16" s="17" customFormat="1">
      <c r="A151" s="54"/>
      <c r="B151" s="279"/>
      <c r="C151" s="279"/>
      <c r="D151" s="279"/>
      <c r="E151" s="279"/>
      <c r="F151" s="279"/>
      <c r="G151" s="279"/>
      <c r="H151" s="279"/>
      <c r="I151" s="279"/>
      <c r="J151" s="279"/>
      <c r="K151" s="279"/>
      <c r="L151" s="326"/>
      <c r="M151" s="326"/>
      <c r="N151" s="326"/>
      <c r="O151" s="326"/>
      <c r="P151" s="326"/>
    </row>
    <row r="152" spans="1:16" s="17" customFormat="1">
      <c r="A152" s="54"/>
      <c r="B152" s="279"/>
      <c r="C152" s="279"/>
      <c r="D152" s="279"/>
      <c r="E152" s="279"/>
      <c r="F152" s="279"/>
      <c r="G152" s="279"/>
      <c r="H152" s="279"/>
      <c r="I152" s="279"/>
      <c r="J152" s="279"/>
      <c r="K152" s="279"/>
      <c r="L152" s="326"/>
      <c r="M152" s="326"/>
      <c r="N152" s="326"/>
      <c r="O152" s="326"/>
      <c r="P152" s="326"/>
    </row>
    <row r="153" spans="1:16" s="17" customFormat="1">
      <c r="A153" s="54"/>
      <c r="B153" s="279"/>
      <c r="C153" s="279"/>
      <c r="D153" s="279"/>
      <c r="E153" s="279"/>
      <c r="F153" s="279"/>
      <c r="G153" s="279"/>
      <c r="H153" s="279"/>
      <c r="I153" s="279"/>
      <c r="J153" s="279"/>
      <c r="K153" s="279"/>
      <c r="L153" s="326"/>
      <c r="M153" s="326"/>
      <c r="N153" s="326"/>
      <c r="O153" s="326"/>
      <c r="P153" s="326"/>
    </row>
    <row r="154" spans="1:16" s="17" customFormat="1">
      <c r="A154" s="54"/>
      <c r="B154" s="279"/>
      <c r="C154" s="279"/>
      <c r="D154" s="279"/>
      <c r="E154" s="279"/>
      <c r="F154" s="279"/>
      <c r="G154" s="279"/>
      <c r="H154" s="279"/>
      <c r="I154" s="279"/>
      <c r="J154" s="279"/>
      <c r="K154" s="279"/>
      <c r="L154" s="326"/>
      <c r="M154" s="326"/>
      <c r="N154" s="326"/>
      <c r="O154" s="326"/>
      <c r="P154" s="326"/>
    </row>
    <row r="155" spans="1:16" s="17" customFormat="1">
      <c r="A155" s="54"/>
      <c r="B155" s="279"/>
      <c r="C155" s="279"/>
      <c r="D155" s="279"/>
      <c r="E155" s="279"/>
      <c r="F155" s="279"/>
      <c r="G155" s="279"/>
      <c r="H155" s="279"/>
      <c r="I155" s="279"/>
      <c r="J155" s="279"/>
      <c r="K155" s="279"/>
      <c r="L155" s="326"/>
      <c r="M155" s="326"/>
      <c r="N155" s="326"/>
      <c r="O155" s="326"/>
      <c r="P155" s="326"/>
    </row>
  </sheetData>
  <mergeCells count="21">
    <mergeCell ref="B1:K1"/>
    <mergeCell ref="A1:A3"/>
    <mergeCell ref="A5:K5"/>
    <mergeCell ref="A103:K103"/>
    <mergeCell ref="H104:I104"/>
    <mergeCell ref="B31:C31"/>
    <mergeCell ref="D104:E104"/>
    <mergeCell ref="B2:K2"/>
    <mergeCell ref="A46:K46"/>
    <mergeCell ref="A76:K76"/>
    <mergeCell ref="A81:K81"/>
    <mergeCell ref="A84:K84"/>
    <mergeCell ref="A64:K64"/>
    <mergeCell ref="A69:K69"/>
    <mergeCell ref="B129:C129"/>
    <mergeCell ref="B6:C6"/>
    <mergeCell ref="A124:K124"/>
    <mergeCell ref="B125:C125"/>
    <mergeCell ref="A123:K123"/>
    <mergeCell ref="B110:C110"/>
    <mergeCell ref="B116:C116"/>
  </mergeCells>
  <dataValidations disablePrompts="1" count="1">
    <dataValidation type="custom" allowBlank="1" showInputMessage="1" showErrorMessage="1" errorTitle="Invalid entry" error="The entry is not a number, is outside the minimum and maximum set, or has too many decimal places." sqref="G100:G102" xr:uid="{00000000-0002-0000-0100-000000000000}">
      <formula1>AND(G100&gt;=0, G100&lt;=999999999999, G100=ROUND(G100,2))</formula1>
    </dataValidation>
  </dataValidations>
  <pageMargins left="0.25" right="0.25" top="0.75" bottom="0.75" header="0.3" footer="0.3"/>
  <pageSetup paperSize="5" scale="50" fitToHeight="0" orientation="landscape" r:id="rId1"/>
  <rowBreaks count="2" manualBreakCount="2">
    <brk id="29" max="16383" man="1"/>
    <brk id="102" max="16383" man="1"/>
  </rowBreaks>
  <colBreaks count="1" manualBreakCount="1">
    <brk id="11" max="1048575" man="1"/>
  </colBreaks>
  <ignoredErrors>
    <ignoredError sqref="G6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AAF8-069C-4D98-9F13-EF0FDD7B0952}">
  <dimension ref="A1:R122"/>
  <sheetViews>
    <sheetView showGridLines="0" zoomScale="85" zoomScaleNormal="85" workbookViewId="0">
      <pane ySplit="3" topLeftCell="A27" activePane="bottomLeft" state="frozen"/>
      <selection pane="bottomLeft" activeCell="B2" sqref="B2:K2"/>
    </sheetView>
  </sheetViews>
  <sheetFormatPr defaultColWidth="9.140625" defaultRowHeight="12.95"/>
  <cols>
    <col min="1" max="1" width="76.85546875" style="68" customWidth="1"/>
    <col min="2" max="3" width="27.140625" style="13" customWidth="1"/>
    <col min="4" max="4" width="30.42578125" style="13" customWidth="1"/>
    <col min="5" max="11" width="27.140625" style="13" customWidth="1"/>
    <col min="12" max="12" width="25.28515625" style="11" customWidth="1"/>
    <col min="13" max="14" width="15.85546875" style="11" customWidth="1"/>
    <col min="15" max="15" width="11.5703125" style="11" bestFit="1" customWidth="1"/>
    <col min="16" max="16" width="22.42578125" style="11" customWidth="1"/>
    <col min="17" max="17" width="42.140625" style="69" customWidth="1"/>
    <col min="18" max="16384" width="9.140625" style="11"/>
  </cols>
  <sheetData>
    <row r="1" spans="1:17" ht="42.6" customHeight="1">
      <c r="A1" s="658"/>
      <c r="B1" s="577" t="s">
        <v>608</v>
      </c>
      <c r="C1" s="577"/>
      <c r="D1" s="577"/>
      <c r="E1" s="577"/>
      <c r="F1" s="577"/>
      <c r="G1" s="577"/>
      <c r="H1" s="577"/>
      <c r="I1" s="577"/>
      <c r="J1" s="577"/>
      <c r="K1" s="577"/>
      <c r="L1" s="253"/>
      <c r="M1" s="253"/>
      <c r="N1" s="253"/>
      <c r="O1" s="253"/>
      <c r="P1" s="253"/>
      <c r="Q1" s="253"/>
    </row>
    <row r="2" spans="1:17" ht="16.5" customHeight="1">
      <c r="A2" s="658"/>
      <c r="B2" s="587" t="s">
        <v>47</v>
      </c>
      <c r="C2" s="588"/>
      <c r="D2" s="588"/>
      <c r="E2" s="588"/>
      <c r="F2" s="588"/>
      <c r="G2" s="588"/>
      <c r="H2" s="588"/>
      <c r="I2" s="588"/>
      <c r="J2" s="588"/>
      <c r="K2" s="588"/>
      <c r="L2" s="253"/>
      <c r="M2" s="253"/>
      <c r="N2" s="253"/>
      <c r="O2" s="253"/>
      <c r="P2" s="253"/>
      <c r="Q2" s="253"/>
    </row>
    <row r="3" spans="1:17" ht="17.45" customHeight="1">
      <c r="A3" s="659"/>
      <c r="B3" s="70" t="s">
        <v>4</v>
      </c>
      <c r="C3" s="70" t="s">
        <v>609</v>
      </c>
      <c r="D3" s="70">
        <v>2023</v>
      </c>
      <c r="E3" s="70">
        <v>2022</v>
      </c>
      <c r="F3" s="70">
        <v>2021</v>
      </c>
      <c r="G3" s="70">
        <v>2020</v>
      </c>
      <c r="H3" s="70">
        <v>2019</v>
      </c>
      <c r="I3" s="70">
        <v>2018</v>
      </c>
      <c r="J3" s="70">
        <v>2017</v>
      </c>
      <c r="K3" s="70">
        <v>2016</v>
      </c>
      <c r="L3" s="253"/>
      <c r="M3" s="253"/>
      <c r="N3" s="253"/>
      <c r="O3" s="253"/>
      <c r="P3" s="253"/>
      <c r="Q3" s="253"/>
    </row>
    <row r="4" spans="1:17" s="17" customFormat="1" ht="19.5" customHeight="1">
      <c r="A4" s="560" t="s">
        <v>610</v>
      </c>
      <c r="B4" s="561"/>
      <c r="C4" s="561"/>
      <c r="D4" s="561"/>
      <c r="E4" s="561"/>
      <c r="F4" s="561"/>
      <c r="G4" s="561"/>
      <c r="H4" s="561"/>
      <c r="I4" s="561"/>
      <c r="J4" s="561"/>
      <c r="K4" s="562"/>
      <c r="L4" s="326"/>
      <c r="M4" s="326"/>
      <c r="N4" s="326"/>
      <c r="O4" s="326"/>
      <c r="P4" s="326"/>
      <c r="Q4" s="326"/>
    </row>
    <row r="5" spans="1:17" s="17" customFormat="1" ht="19.5" customHeight="1">
      <c r="A5" s="548" t="s">
        <v>611</v>
      </c>
      <c r="B5" s="549"/>
      <c r="C5" s="549"/>
      <c r="D5" s="549"/>
      <c r="E5" s="549"/>
      <c r="F5" s="549"/>
      <c r="G5" s="549"/>
      <c r="H5" s="549"/>
      <c r="I5" s="549"/>
      <c r="J5" s="549"/>
      <c r="K5" s="550"/>
      <c r="L5" s="326"/>
      <c r="M5" s="326"/>
      <c r="N5" s="326"/>
      <c r="O5" s="326"/>
      <c r="P5" s="326"/>
      <c r="Q5" s="326"/>
    </row>
    <row r="6" spans="1:17" s="17" customFormat="1" ht="19.5" customHeight="1">
      <c r="A6" s="53"/>
      <c r="B6" s="20" t="s">
        <v>612</v>
      </c>
      <c r="C6" s="20"/>
      <c r="D6" s="20"/>
      <c r="E6" s="20">
        <v>2022</v>
      </c>
      <c r="F6" s="20">
        <v>2021</v>
      </c>
      <c r="G6" s="20">
        <v>2020</v>
      </c>
      <c r="H6" s="20">
        <v>2019</v>
      </c>
      <c r="I6" s="20">
        <v>2018</v>
      </c>
      <c r="J6" s="20">
        <v>2017</v>
      </c>
      <c r="K6" s="20">
        <v>2016</v>
      </c>
      <c r="L6" s="326"/>
      <c r="M6" s="326"/>
      <c r="N6" s="326"/>
      <c r="O6" s="326"/>
      <c r="P6" s="326"/>
      <c r="Q6" s="326"/>
    </row>
    <row r="7" spans="1:17" s="17" customFormat="1" ht="24.95">
      <c r="A7" s="26" t="s">
        <v>613</v>
      </c>
      <c r="B7" s="278" t="s">
        <v>170</v>
      </c>
      <c r="C7" s="278" t="s">
        <v>8</v>
      </c>
      <c r="D7" s="160" t="s">
        <v>614</v>
      </c>
      <c r="E7" s="231">
        <v>35.9</v>
      </c>
      <c r="F7" s="374">
        <v>34.9</v>
      </c>
      <c r="G7" s="374">
        <v>15.7</v>
      </c>
      <c r="H7" s="374">
        <v>14.1</v>
      </c>
      <c r="I7" s="374">
        <v>12.3</v>
      </c>
      <c r="J7" s="375" t="s">
        <v>615</v>
      </c>
      <c r="K7" s="375" t="s">
        <v>616</v>
      </c>
      <c r="L7" s="326"/>
      <c r="M7" s="326"/>
      <c r="N7" s="326"/>
      <c r="O7" s="326"/>
      <c r="P7" s="326"/>
      <c r="Q7" s="326"/>
    </row>
    <row r="8" spans="1:17" s="17" customFormat="1" ht="41.25" customHeight="1">
      <c r="A8" s="26" t="s">
        <v>617</v>
      </c>
      <c r="B8" s="278" t="s">
        <v>170</v>
      </c>
      <c r="C8" s="481" t="s">
        <v>618</v>
      </c>
      <c r="D8" s="415" t="s">
        <v>619</v>
      </c>
      <c r="E8" s="376">
        <v>112.9</v>
      </c>
      <c r="F8" s="374">
        <v>77</v>
      </c>
      <c r="G8" s="320" t="s">
        <v>8</v>
      </c>
      <c r="H8" s="320" t="s">
        <v>8</v>
      </c>
      <c r="I8" s="328" t="s">
        <v>8</v>
      </c>
      <c r="J8" s="377"/>
      <c r="K8" s="377"/>
      <c r="L8" s="326"/>
      <c r="M8" s="326"/>
      <c r="N8" s="326"/>
      <c r="O8" s="326"/>
      <c r="P8" s="326"/>
      <c r="Q8" s="326"/>
    </row>
    <row r="9" spans="1:17" s="17" customFormat="1" ht="30" customHeight="1">
      <c r="A9" s="26" t="s">
        <v>617</v>
      </c>
      <c r="B9" s="278" t="s">
        <v>458</v>
      </c>
      <c r="C9" s="278" t="s">
        <v>8</v>
      </c>
      <c r="D9" s="429">
        <v>0.52400000000000002</v>
      </c>
      <c r="E9" s="320">
        <v>0.376</v>
      </c>
      <c r="F9" s="320">
        <v>0.25700000000000001</v>
      </c>
      <c r="G9" s="320" t="s">
        <v>8</v>
      </c>
      <c r="H9" s="320" t="s">
        <v>8</v>
      </c>
      <c r="I9" s="328" t="s">
        <v>8</v>
      </c>
      <c r="J9" s="378"/>
      <c r="K9" s="378"/>
      <c r="L9" s="326"/>
      <c r="M9" s="326"/>
      <c r="N9" s="326"/>
      <c r="O9" s="326"/>
      <c r="P9" s="326"/>
      <c r="Q9" s="326"/>
    </row>
    <row r="10" spans="1:17" s="17" customFormat="1" ht="50.45" customHeight="1">
      <c r="A10" s="684" t="s">
        <v>620</v>
      </c>
      <c r="B10" s="685"/>
      <c r="C10" s="685"/>
      <c r="D10" s="685"/>
      <c r="E10" s="685"/>
      <c r="F10" s="685"/>
      <c r="G10" s="685"/>
      <c r="H10" s="685"/>
      <c r="I10" s="685"/>
      <c r="J10" s="685"/>
      <c r="K10" s="686"/>
      <c r="L10" s="326"/>
      <c r="M10" s="326"/>
      <c r="N10" s="326"/>
      <c r="O10" s="326"/>
      <c r="P10" s="326"/>
      <c r="Q10" s="326"/>
    </row>
    <row r="11" spans="1:17" s="17" customFormat="1" ht="14.45">
      <c r="A11" s="444" t="s">
        <v>621</v>
      </c>
      <c r="B11" s="62"/>
      <c r="C11" s="62"/>
      <c r="D11" s="62"/>
      <c r="E11" s="62"/>
      <c r="F11" s="62"/>
      <c r="G11" s="67"/>
      <c r="H11" s="62"/>
      <c r="I11" s="62"/>
      <c r="J11" s="62"/>
      <c r="K11" s="445"/>
      <c r="L11" s="326"/>
      <c r="M11" s="326"/>
      <c r="N11" s="326"/>
      <c r="O11" s="326"/>
      <c r="P11" s="326"/>
      <c r="Q11" s="326"/>
    </row>
    <row r="12" spans="1:17" s="17" customFormat="1" ht="51.95" customHeight="1">
      <c r="A12" s="687" t="s">
        <v>622</v>
      </c>
      <c r="B12" s="688"/>
      <c r="C12" s="688"/>
      <c r="D12" s="688"/>
      <c r="E12" s="688"/>
      <c r="F12" s="688"/>
      <c r="G12" s="688"/>
      <c r="H12" s="688"/>
      <c r="I12" s="688"/>
      <c r="J12" s="688"/>
      <c r="K12" s="689"/>
      <c r="L12" s="326"/>
      <c r="M12" s="326"/>
      <c r="N12" s="326"/>
      <c r="O12" s="326"/>
      <c r="P12" s="326"/>
      <c r="Q12" s="326"/>
    </row>
    <row r="13" spans="1:17" s="17" customFormat="1" ht="27.95" customHeight="1">
      <c r="A13" s="674" t="s">
        <v>623</v>
      </c>
      <c r="B13" s="675"/>
      <c r="C13" s="675"/>
      <c r="D13" s="675"/>
      <c r="E13" s="675"/>
      <c r="F13" s="675"/>
      <c r="G13" s="675"/>
      <c r="H13" s="675"/>
      <c r="I13" s="675"/>
      <c r="J13" s="675"/>
      <c r="K13" s="676"/>
      <c r="L13" s="326"/>
      <c r="M13" s="326"/>
      <c r="N13" s="326"/>
      <c r="O13" s="326"/>
      <c r="P13" s="326"/>
      <c r="Q13" s="326"/>
    </row>
    <row r="14" spans="1:17" s="17" customFormat="1" ht="12.6">
      <c r="A14" s="65"/>
      <c r="B14" s="62"/>
      <c r="C14" s="62"/>
      <c r="D14" s="62"/>
      <c r="E14" s="62"/>
      <c r="F14" s="62"/>
      <c r="G14" s="67"/>
      <c r="H14" s="62"/>
      <c r="I14" s="62"/>
      <c r="J14" s="62"/>
      <c r="K14" s="62"/>
      <c r="L14" s="326"/>
      <c r="M14" s="326"/>
      <c r="N14" s="326"/>
      <c r="O14" s="326"/>
      <c r="P14" s="326"/>
      <c r="Q14" s="326"/>
    </row>
    <row r="15" spans="1:17" s="17" customFormat="1" ht="17.45">
      <c r="A15" s="55" t="s">
        <v>624</v>
      </c>
      <c r="B15" s="56"/>
      <c r="C15" s="56"/>
      <c r="D15" s="56"/>
      <c r="E15" s="56"/>
      <c r="F15" s="56"/>
      <c r="G15" s="60"/>
      <c r="H15" s="56"/>
      <c r="I15" s="56"/>
      <c r="J15" s="56"/>
      <c r="K15" s="57"/>
      <c r="L15" s="326"/>
      <c r="M15" s="326"/>
      <c r="N15" s="326"/>
      <c r="O15" s="326"/>
      <c r="P15" s="326"/>
      <c r="Q15" s="326"/>
    </row>
    <row r="16" spans="1:17" s="17" customFormat="1">
      <c r="A16" s="53"/>
      <c r="B16" s="20" t="s">
        <v>612</v>
      </c>
      <c r="C16" s="20"/>
      <c r="D16" s="228" t="s">
        <v>625</v>
      </c>
      <c r="E16" s="20">
        <v>2022</v>
      </c>
      <c r="F16" s="20">
        <v>2021</v>
      </c>
      <c r="G16" s="20">
        <v>2020</v>
      </c>
      <c r="H16" s="20">
        <v>2019</v>
      </c>
      <c r="I16" s="20">
        <v>2018</v>
      </c>
      <c r="J16" s="20">
        <v>2017</v>
      </c>
      <c r="K16" s="20">
        <v>2016</v>
      </c>
      <c r="L16" s="326"/>
      <c r="M16" s="326"/>
      <c r="N16" s="326"/>
      <c r="O16" s="326"/>
      <c r="P16" s="326"/>
      <c r="Q16" s="326"/>
    </row>
    <row r="17" spans="1:17" s="17" customFormat="1" ht="15">
      <c r="A17" s="150" t="s">
        <v>626</v>
      </c>
      <c r="B17" s="278" t="s">
        <v>130</v>
      </c>
      <c r="C17" s="278" t="s">
        <v>8</v>
      </c>
      <c r="D17" s="430">
        <v>513</v>
      </c>
      <c r="E17" s="374">
        <v>534.6</v>
      </c>
      <c r="F17" s="374">
        <v>330.3</v>
      </c>
      <c r="G17" s="374">
        <v>117.6</v>
      </c>
      <c r="H17" s="374">
        <v>100.3</v>
      </c>
      <c r="I17" s="374">
        <v>106.3</v>
      </c>
      <c r="J17" s="374">
        <v>62.2</v>
      </c>
      <c r="K17" s="374">
        <v>84.9</v>
      </c>
      <c r="L17" s="326"/>
      <c r="M17" s="326"/>
      <c r="N17" s="326"/>
      <c r="O17" s="326"/>
      <c r="P17" s="326"/>
      <c r="Q17" s="326"/>
    </row>
    <row r="18" spans="1:17" s="17" customFormat="1" ht="15">
      <c r="A18" s="150" t="s">
        <v>627</v>
      </c>
      <c r="B18" s="278" t="s">
        <v>130</v>
      </c>
      <c r="C18" s="278" t="s">
        <v>8</v>
      </c>
      <c r="D18" s="431">
        <v>118.9</v>
      </c>
      <c r="E18" s="374">
        <v>79.3</v>
      </c>
      <c r="F18" s="374">
        <v>102</v>
      </c>
      <c r="G18" s="374">
        <v>20.6</v>
      </c>
      <c r="H18" s="374">
        <v>20.3</v>
      </c>
      <c r="I18" s="374">
        <v>19</v>
      </c>
      <c r="J18" s="374">
        <v>22.9</v>
      </c>
      <c r="K18" s="374">
        <v>15.1</v>
      </c>
      <c r="L18" s="326"/>
      <c r="M18" s="326"/>
      <c r="N18" s="326"/>
      <c r="O18" s="326"/>
      <c r="P18" s="326"/>
      <c r="Q18" s="326"/>
    </row>
    <row r="19" spans="1:17" s="17" customFormat="1" ht="15">
      <c r="A19" s="150" t="s">
        <v>628</v>
      </c>
      <c r="B19" s="278" t="s">
        <v>130</v>
      </c>
      <c r="C19" s="278" t="s">
        <v>8</v>
      </c>
      <c r="D19" s="430">
        <v>867.8</v>
      </c>
      <c r="E19" s="374">
        <v>908.4</v>
      </c>
      <c r="F19" s="374">
        <v>905</v>
      </c>
      <c r="G19" s="374">
        <v>739</v>
      </c>
      <c r="H19" s="374">
        <v>760.5</v>
      </c>
      <c r="I19" s="374">
        <v>392.5</v>
      </c>
      <c r="J19" s="374">
        <v>367.9</v>
      </c>
      <c r="K19" s="374">
        <v>361.5</v>
      </c>
      <c r="L19" s="326"/>
      <c r="M19" s="326"/>
      <c r="N19" s="326"/>
      <c r="O19" s="326"/>
      <c r="P19" s="326"/>
      <c r="Q19" s="326"/>
    </row>
    <row r="20" spans="1:17" s="17" customFormat="1">
      <c r="A20" s="150" t="s">
        <v>629</v>
      </c>
      <c r="B20" s="278" t="s">
        <v>130</v>
      </c>
      <c r="C20" s="278" t="s">
        <v>8</v>
      </c>
      <c r="D20" s="432" t="s">
        <v>630</v>
      </c>
      <c r="E20" s="359" t="s">
        <v>631</v>
      </c>
      <c r="F20" s="374" t="s">
        <v>632</v>
      </c>
      <c r="G20" s="374" t="s">
        <v>633</v>
      </c>
      <c r="H20" s="374" t="s">
        <v>634</v>
      </c>
      <c r="I20" s="374" t="s">
        <v>635</v>
      </c>
      <c r="J20" s="374" t="s">
        <v>636</v>
      </c>
      <c r="K20" s="374" t="s">
        <v>637</v>
      </c>
      <c r="L20" s="326"/>
      <c r="M20" s="326"/>
      <c r="N20" s="326"/>
      <c r="O20" s="326"/>
      <c r="P20" s="326"/>
      <c r="Q20" s="326"/>
    </row>
    <row r="21" spans="1:17" s="17" customFormat="1" ht="14.45">
      <c r="A21" s="690" t="s">
        <v>638</v>
      </c>
      <c r="B21" s="691"/>
      <c r="C21" s="691"/>
      <c r="D21" s="691"/>
      <c r="E21" s="691"/>
      <c r="F21" s="691"/>
      <c r="G21" s="691"/>
      <c r="H21" s="691"/>
      <c r="I21" s="691"/>
      <c r="J21" s="691"/>
      <c r="K21" s="692"/>
      <c r="L21" s="326"/>
      <c r="M21" s="326"/>
      <c r="N21" s="326"/>
      <c r="O21" s="326"/>
      <c r="P21" s="326"/>
      <c r="Q21" s="326"/>
    </row>
    <row r="22" spans="1:17" s="17" customFormat="1" ht="14.45">
      <c r="A22" s="446" t="s">
        <v>639</v>
      </c>
      <c r="B22" s="62"/>
      <c r="C22" s="62"/>
      <c r="D22" s="62"/>
      <c r="E22" s="62"/>
      <c r="F22" s="62"/>
      <c r="G22" s="67"/>
      <c r="H22" s="62"/>
      <c r="I22" s="62"/>
      <c r="J22" s="62"/>
      <c r="K22" s="445"/>
      <c r="L22" s="326"/>
      <c r="M22" s="326"/>
      <c r="N22" s="326"/>
      <c r="O22" s="326"/>
      <c r="P22" s="326"/>
      <c r="Q22" s="326"/>
    </row>
    <row r="23" spans="1:17" s="17" customFormat="1" ht="14.45">
      <c r="A23" s="447" t="s">
        <v>640</v>
      </c>
      <c r="B23" s="448"/>
      <c r="C23" s="448"/>
      <c r="D23" s="448"/>
      <c r="E23" s="448"/>
      <c r="F23" s="448"/>
      <c r="G23" s="448"/>
      <c r="H23" s="448"/>
      <c r="I23" s="476"/>
      <c r="J23" s="62"/>
      <c r="K23" s="477"/>
      <c r="L23" s="326"/>
      <c r="M23" s="326"/>
      <c r="N23" s="326"/>
      <c r="O23" s="326"/>
      <c r="P23" s="326"/>
      <c r="Q23" s="326"/>
    </row>
    <row r="24" spans="1:17" s="17" customFormat="1" ht="28.5" customHeight="1">
      <c r="A24" s="678" t="s">
        <v>641</v>
      </c>
      <c r="B24" s="644"/>
      <c r="C24" s="644"/>
      <c r="D24" s="644"/>
      <c r="E24" s="644"/>
      <c r="F24" s="644"/>
      <c r="G24" s="644"/>
      <c r="H24" s="644"/>
      <c r="I24" s="644"/>
      <c r="J24" s="644"/>
      <c r="K24" s="679"/>
      <c r="L24" s="326"/>
      <c r="M24" s="326"/>
      <c r="N24" s="326"/>
      <c r="O24" s="326"/>
      <c r="P24" s="326"/>
      <c r="Q24" s="326"/>
    </row>
    <row r="25" spans="1:17" s="17" customFormat="1" ht="27" customHeight="1">
      <c r="A25" s="678" t="s">
        <v>642</v>
      </c>
      <c r="B25" s="644"/>
      <c r="C25" s="644"/>
      <c r="D25" s="644"/>
      <c r="E25" s="644"/>
      <c r="F25" s="644"/>
      <c r="G25" s="644"/>
      <c r="H25" s="644"/>
      <c r="I25" s="644"/>
      <c r="J25" s="644"/>
      <c r="K25" s="679"/>
      <c r="L25" s="326"/>
      <c r="M25" s="326"/>
      <c r="N25" s="326"/>
      <c r="O25" s="326"/>
      <c r="P25" s="326"/>
      <c r="Q25" s="326"/>
    </row>
    <row r="26" spans="1:17" s="17" customFormat="1" ht="16.5" customHeight="1">
      <c r="A26" s="678" t="s">
        <v>643</v>
      </c>
      <c r="B26" s="644"/>
      <c r="C26" s="644"/>
      <c r="D26" s="644"/>
      <c r="E26" s="644"/>
      <c r="F26" s="644"/>
      <c r="G26" s="644"/>
      <c r="H26" s="644"/>
      <c r="I26" s="644"/>
      <c r="J26" s="644"/>
      <c r="K26" s="679"/>
      <c r="L26" s="326"/>
      <c r="M26" s="326"/>
      <c r="N26" s="326"/>
      <c r="O26" s="326"/>
      <c r="P26" s="326"/>
      <c r="Q26" s="326"/>
    </row>
    <row r="27" spans="1:17" s="17" customFormat="1" ht="17.25" customHeight="1">
      <c r="A27" s="480" t="s">
        <v>644</v>
      </c>
      <c r="B27" s="379"/>
      <c r="C27" s="379"/>
      <c r="D27" s="379"/>
      <c r="E27" s="379"/>
      <c r="F27" s="379"/>
      <c r="G27" s="379"/>
      <c r="H27" s="379"/>
      <c r="I27" s="279"/>
      <c r="J27" s="279"/>
      <c r="K27" s="478"/>
      <c r="L27" s="326"/>
      <c r="M27" s="326"/>
      <c r="N27" s="326"/>
      <c r="O27" s="326"/>
      <c r="P27" s="326"/>
      <c r="Q27" s="326"/>
    </row>
    <row r="28" spans="1:17" s="17" customFormat="1" ht="25.5" customHeight="1">
      <c r="A28" s="581" t="s">
        <v>645</v>
      </c>
      <c r="B28" s="582"/>
      <c r="C28" s="582"/>
      <c r="D28" s="582"/>
      <c r="E28" s="582"/>
      <c r="F28" s="582"/>
      <c r="G28" s="582"/>
      <c r="H28" s="582"/>
      <c r="I28" s="582"/>
      <c r="J28" s="582"/>
      <c r="K28" s="583"/>
      <c r="L28" s="326"/>
      <c r="M28" s="326"/>
      <c r="N28" s="326"/>
      <c r="O28" s="326"/>
      <c r="P28" s="326"/>
      <c r="Q28" s="326"/>
    </row>
    <row r="29" spans="1:17" s="17" customFormat="1" ht="12.75" customHeight="1">
      <c r="A29" s="645" t="s">
        <v>435</v>
      </c>
      <c r="B29" s="645"/>
      <c r="C29" s="645"/>
      <c r="D29" s="645"/>
      <c r="E29" s="645"/>
      <c r="F29" s="645"/>
      <c r="G29" s="645"/>
      <c r="H29" s="645"/>
      <c r="I29" s="645"/>
      <c r="J29" s="645"/>
      <c r="K29" s="645"/>
      <c r="L29" s="326"/>
      <c r="M29" s="326"/>
      <c r="N29" s="326"/>
      <c r="O29" s="326"/>
      <c r="P29" s="326"/>
      <c r="Q29" s="326"/>
    </row>
    <row r="30" spans="1:17" s="17" customFormat="1" ht="12.75" customHeight="1">
      <c r="A30" s="379"/>
      <c r="B30" s="379"/>
      <c r="C30" s="379"/>
      <c r="D30" s="379"/>
      <c r="E30" s="379"/>
      <c r="F30" s="379"/>
      <c r="G30" s="379"/>
      <c r="H30" s="379"/>
      <c r="I30" s="379"/>
      <c r="J30" s="379"/>
      <c r="K30" s="379"/>
      <c r="L30" s="326"/>
      <c r="M30" s="326"/>
      <c r="N30" s="326"/>
      <c r="O30" s="326"/>
      <c r="P30" s="326"/>
      <c r="Q30" s="326"/>
    </row>
    <row r="31" spans="1:17" s="17" customFormat="1" ht="18">
      <c r="A31" s="560" t="s">
        <v>646</v>
      </c>
      <c r="B31" s="561"/>
      <c r="C31" s="561"/>
      <c r="D31" s="683"/>
      <c r="E31" s="138"/>
      <c r="F31" s="138"/>
      <c r="G31" s="138"/>
      <c r="H31" s="138"/>
      <c r="I31" s="139"/>
      <c r="J31" s="139"/>
      <c r="K31" s="139"/>
      <c r="L31" s="326"/>
      <c r="M31" s="326"/>
      <c r="N31" s="326"/>
      <c r="O31" s="326"/>
      <c r="P31" s="326"/>
      <c r="Q31" s="326"/>
    </row>
    <row r="32" spans="1:17" s="17" customFormat="1" ht="15.6">
      <c r="A32" s="680" t="s">
        <v>647</v>
      </c>
      <c r="B32" s="681"/>
      <c r="C32" s="681"/>
      <c r="D32" s="682"/>
      <c r="E32" s="147"/>
      <c r="F32" s="147"/>
      <c r="G32" s="147"/>
      <c r="H32" s="147"/>
      <c r="I32" s="279"/>
      <c r="J32" s="279"/>
      <c r="K32" s="279"/>
      <c r="L32" s="326"/>
      <c r="M32" s="326"/>
      <c r="N32" s="326"/>
      <c r="O32" s="326"/>
      <c r="P32" s="326"/>
      <c r="Q32" s="326"/>
    </row>
    <row r="33" spans="1:18" s="22" customFormat="1" ht="21" customHeight="1">
      <c r="A33" s="19" t="s">
        <v>648</v>
      </c>
      <c r="B33" s="380" t="s">
        <v>649</v>
      </c>
      <c r="C33" s="381" t="s">
        <v>650</v>
      </c>
      <c r="D33" s="382" t="s">
        <v>651</v>
      </c>
      <c r="E33" s="279"/>
      <c r="F33" s="279"/>
      <c r="G33" s="279"/>
      <c r="H33" s="279"/>
    </row>
    <row r="34" spans="1:18" s="17" customFormat="1" ht="21" customHeight="1">
      <c r="A34" s="26" t="s">
        <v>652</v>
      </c>
      <c r="B34" s="278"/>
      <c r="C34" s="278"/>
      <c r="D34" s="391"/>
      <c r="E34" s="279"/>
      <c r="F34" s="279"/>
      <c r="G34" s="279"/>
      <c r="H34" s="279"/>
      <c r="I34" s="326"/>
      <c r="J34" s="326"/>
      <c r="K34" s="326"/>
      <c r="L34" s="326"/>
      <c r="M34" s="326"/>
      <c r="N34" s="326"/>
      <c r="O34" s="326"/>
      <c r="P34" s="326"/>
      <c r="Q34" s="326"/>
      <c r="R34" s="326"/>
    </row>
    <row r="35" spans="1:18" s="17" customFormat="1" ht="21" customHeight="1">
      <c r="A35" s="26" t="s">
        <v>653</v>
      </c>
      <c r="B35" s="278"/>
      <c r="C35" s="278"/>
      <c r="D35" s="391">
        <v>1</v>
      </c>
      <c r="E35" s="279"/>
      <c r="F35" s="279"/>
      <c r="G35" s="279"/>
      <c r="H35" s="279"/>
      <c r="I35" s="326"/>
      <c r="J35" s="326"/>
      <c r="K35" s="326"/>
      <c r="L35" s="326"/>
      <c r="M35" s="326"/>
      <c r="N35" s="326"/>
      <c r="O35" s="326"/>
      <c r="P35" s="326"/>
      <c r="Q35" s="326"/>
      <c r="R35" s="326"/>
    </row>
    <row r="36" spans="1:18" s="17" customFormat="1" ht="21" customHeight="1">
      <c r="A36" s="26" t="s">
        <v>654</v>
      </c>
      <c r="B36" s="278">
        <v>2</v>
      </c>
      <c r="C36" s="278"/>
      <c r="D36" s="391"/>
      <c r="E36" s="279"/>
      <c r="F36" s="279"/>
      <c r="G36" s="279"/>
      <c r="H36" s="279"/>
      <c r="I36" s="326"/>
      <c r="J36" s="326"/>
      <c r="K36" s="326"/>
      <c r="L36" s="326"/>
      <c r="M36" s="326"/>
      <c r="N36" s="326"/>
      <c r="O36" s="326"/>
      <c r="P36" s="326"/>
      <c r="Q36" s="326"/>
      <c r="R36" s="326"/>
    </row>
    <row r="37" spans="1:18" s="17" customFormat="1" ht="21" customHeight="1">
      <c r="A37" s="26" t="s">
        <v>655</v>
      </c>
      <c r="B37" s="278">
        <v>1</v>
      </c>
      <c r="C37" s="278">
        <v>12</v>
      </c>
      <c r="D37" s="391">
        <v>1</v>
      </c>
      <c r="E37" s="279"/>
      <c r="F37" s="279"/>
      <c r="G37" s="279"/>
      <c r="H37" s="279"/>
      <c r="I37" s="326"/>
      <c r="J37" s="326"/>
      <c r="K37" s="326"/>
      <c r="L37" s="326"/>
      <c r="M37" s="326"/>
      <c r="N37" s="326"/>
      <c r="O37" s="326"/>
      <c r="P37" s="326"/>
      <c r="Q37" s="326"/>
      <c r="R37" s="326"/>
    </row>
    <row r="38" spans="1:18" s="17" customFormat="1" ht="21" customHeight="1">
      <c r="A38" s="26" t="s">
        <v>656</v>
      </c>
      <c r="B38" s="278"/>
      <c r="C38" s="278"/>
      <c r="D38" s="391"/>
      <c r="E38" s="279"/>
      <c r="F38" s="279"/>
      <c r="G38" s="279"/>
      <c r="H38" s="279"/>
      <c r="I38" s="326"/>
      <c r="J38" s="326"/>
      <c r="K38" s="326"/>
      <c r="L38" s="326"/>
      <c r="M38" s="326"/>
      <c r="N38" s="326"/>
      <c r="O38" s="326"/>
      <c r="P38" s="326"/>
      <c r="Q38" s="326"/>
      <c r="R38" s="326"/>
    </row>
    <row r="39" spans="1:18" s="22" customFormat="1" ht="21" customHeight="1">
      <c r="A39" s="19" t="s">
        <v>657</v>
      </c>
      <c r="B39" s="380"/>
      <c r="C39" s="380"/>
      <c r="D39" s="382"/>
      <c r="E39" s="279"/>
      <c r="F39" s="279"/>
      <c r="G39" s="279"/>
      <c r="H39" s="279"/>
      <c r="I39" s="18"/>
      <c r="J39" s="18"/>
      <c r="K39" s="18"/>
      <c r="L39" s="38"/>
    </row>
    <row r="40" spans="1:18" s="17" customFormat="1" ht="21" customHeight="1">
      <c r="A40" s="26" t="s">
        <v>658</v>
      </c>
      <c r="B40" s="278">
        <v>2</v>
      </c>
      <c r="C40" s="278">
        <v>10</v>
      </c>
      <c r="D40" s="391">
        <v>2</v>
      </c>
      <c r="E40" s="279"/>
      <c r="F40" s="279"/>
      <c r="G40" s="279"/>
      <c r="H40" s="279"/>
      <c r="I40" s="279"/>
      <c r="J40" s="279"/>
      <c r="K40" s="279"/>
      <c r="L40" s="326"/>
      <c r="M40" s="326"/>
      <c r="N40" s="326"/>
      <c r="O40" s="326"/>
      <c r="P40" s="326"/>
      <c r="Q40" s="326"/>
      <c r="R40" s="326"/>
    </row>
    <row r="41" spans="1:18" s="17" customFormat="1" ht="21" customHeight="1">
      <c r="A41" s="26" t="s">
        <v>659</v>
      </c>
      <c r="B41" s="278">
        <v>1</v>
      </c>
      <c r="C41" s="278">
        <v>2</v>
      </c>
      <c r="D41" s="391"/>
      <c r="E41" s="279"/>
      <c r="F41" s="279"/>
      <c r="G41" s="279"/>
      <c r="H41" s="279"/>
      <c r="I41" s="279"/>
      <c r="J41" s="279"/>
      <c r="K41" s="279"/>
      <c r="L41" s="326"/>
      <c r="M41" s="326"/>
      <c r="N41" s="326"/>
      <c r="O41" s="326"/>
      <c r="P41" s="326"/>
      <c r="Q41" s="326"/>
      <c r="R41" s="326"/>
    </row>
    <row r="42" spans="1:18" s="17" customFormat="1" ht="21" customHeight="1">
      <c r="A42" s="26" t="s">
        <v>660</v>
      </c>
      <c r="B42" s="278"/>
      <c r="C42" s="278"/>
      <c r="D42" s="391"/>
      <c r="E42" s="279"/>
      <c r="F42" s="279"/>
      <c r="G42" s="279"/>
      <c r="H42" s="279"/>
      <c r="I42" s="279"/>
      <c r="J42" s="279"/>
      <c r="K42" s="279"/>
      <c r="L42" s="326"/>
      <c r="M42" s="326"/>
      <c r="N42" s="326"/>
      <c r="O42" s="326"/>
      <c r="P42" s="326"/>
      <c r="Q42" s="326"/>
      <c r="R42" s="326"/>
    </row>
    <row r="43" spans="1:18" s="22" customFormat="1" ht="21" customHeight="1">
      <c r="A43" s="19" t="s">
        <v>661</v>
      </c>
      <c r="B43" s="380"/>
      <c r="C43" s="380"/>
      <c r="D43" s="382"/>
      <c r="E43" s="279"/>
      <c r="F43" s="279"/>
      <c r="G43" s="279"/>
      <c r="H43" s="279"/>
      <c r="I43" s="18"/>
      <c r="J43" s="18"/>
      <c r="K43" s="18"/>
      <c r="L43" s="38"/>
    </row>
    <row r="44" spans="1:18" s="17" customFormat="1" ht="21" customHeight="1">
      <c r="A44" s="26" t="s">
        <v>662</v>
      </c>
      <c r="B44" s="278">
        <v>3</v>
      </c>
      <c r="C44" s="278">
        <v>12</v>
      </c>
      <c r="D44" s="391">
        <v>2</v>
      </c>
      <c r="E44" s="279"/>
      <c r="F44" s="279"/>
      <c r="G44" s="279"/>
      <c r="H44" s="279"/>
      <c r="I44" s="279"/>
      <c r="J44" s="279"/>
      <c r="K44" s="279"/>
      <c r="L44" s="326"/>
      <c r="M44" s="326"/>
      <c r="N44" s="326"/>
      <c r="O44" s="326"/>
      <c r="P44" s="326"/>
      <c r="Q44" s="326"/>
      <c r="R44" s="326"/>
    </row>
    <row r="45" spans="1:18" s="17" customFormat="1" ht="21" customHeight="1">
      <c r="A45" s="26" t="s">
        <v>663</v>
      </c>
      <c r="B45" s="278"/>
      <c r="C45" s="278"/>
      <c r="D45" s="391"/>
      <c r="E45" s="279"/>
      <c r="F45" s="279"/>
      <c r="G45" s="279"/>
      <c r="H45" s="279"/>
      <c r="I45" s="279"/>
      <c r="J45" s="279"/>
      <c r="K45" s="279"/>
      <c r="L45" s="326"/>
      <c r="M45" s="326"/>
      <c r="N45" s="326"/>
      <c r="O45" s="326"/>
      <c r="P45" s="326"/>
      <c r="Q45" s="326"/>
      <c r="R45" s="326"/>
    </row>
    <row r="46" spans="1:18" s="22" customFormat="1" ht="21" customHeight="1">
      <c r="A46" s="19" t="s">
        <v>664</v>
      </c>
      <c r="B46" s="380"/>
      <c r="C46" s="380"/>
      <c r="D46" s="382"/>
      <c r="E46" s="279"/>
      <c r="F46" s="279"/>
      <c r="G46" s="279"/>
      <c r="H46" s="279"/>
      <c r="I46" s="18"/>
      <c r="J46" s="18"/>
      <c r="K46" s="18"/>
      <c r="L46" s="38"/>
    </row>
    <row r="47" spans="1:18" s="17" customFormat="1" ht="21" customHeight="1">
      <c r="A47" s="26" t="s">
        <v>665</v>
      </c>
      <c r="B47" s="278">
        <v>3</v>
      </c>
      <c r="C47" s="278">
        <v>12</v>
      </c>
      <c r="D47" s="391">
        <v>2</v>
      </c>
      <c r="E47" s="279"/>
      <c r="F47" s="279"/>
      <c r="G47" s="279"/>
      <c r="H47" s="279"/>
      <c r="I47" s="279"/>
      <c r="J47" s="279"/>
      <c r="K47" s="279"/>
      <c r="L47" s="326"/>
      <c r="M47" s="326"/>
      <c r="N47" s="326"/>
      <c r="O47" s="326"/>
      <c r="P47" s="326"/>
      <c r="Q47" s="326"/>
      <c r="R47" s="326"/>
    </row>
    <row r="48" spans="1:18" s="17" customFormat="1" ht="21" customHeight="1">
      <c r="A48" s="26" t="s">
        <v>666</v>
      </c>
      <c r="B48" s="278"/>
      <c r="C48" s="278"/>
      <c r="D48" s="391"/>
      <c r="E48" s="279"/>
      <c r="F48" s="279"/>
      <c r="G48" s="279"/>
      <c r="H48" s="279"/>
      <c r="I48" s="279"/>
      <c r="J48" s="279"/>
      <c r="K48" s="279"/>
      <c r="L48" s="326"/>
      <c r="M48" s="326"/>
      <c r="N48" s="326"/>
      <c r="O48" s="326"/>
      <c r="P48" s="326"/>
      <c r="Q48" s="326"/>
      <c r="R48" s="326"/>
    </row>
    <row r="49" spans="1:18" s="22" customFormat="1" ht="21" customHeight="1">
      <c r="A49" s="26" t="s">
        <v>667</v>
      </c>
      <c r="B49" s="27">
        <v>3</v>
      </c>
      <c r="C49" s="27">
        <v>12</v>
      </c>
      <c r="D49" s="392">
        <v>2</v>
      </c>
      <c r="E49" s="140"/>
      <c r="F49" s="140"/>
      <c r="G49" s="140"/>
      <c r="H49" s="140"/>
      <c r="I49" s="18"/>
      <c r="J49" s="18"/>
      <c r="K49" s="18"/>
      <c r="L49" s="38"/>
    </row>
    <row r="50" spans="1:18" s="22" customFormat="1" ht="27" customHeight="1">
      <c r="A50" s="669" t="s">
        <v>668</v>
      </c>
      <c r="B50" s="670"/>
      <c r="C50" s="670"/>
      <c r="D50" s="671"/>
      <c r="E50" s="407"/>
      <c r="F50" s="407"/>
      <c r="G50" s="140"/>
      <c r="H50" s="140"/>
      <c r="I50" s="18"/>
      <c r="J50" s="18"/>
      <c r="K50" s="18"/>
      <c r="L50" s="38"/>
    </row>
    <row r="51" spans="1:18" s="22" customFormat="1" ht="16.5" customHeight="1">
      <c r="A51" s="581" t="s">
        <v>669</v>
      </c>
      <c r="B51" s="582"/>
      <c r="C51" s="582"/>
      <c r="D51" s="583"/>
      <c r="E51" s="140"/>
      <c r="F51" s="140"/>
      <c r="G51" s="140"/>
      <c r="H51" s="140"/>
      <c r="I51" s="18"/>
      <c r="J51" s="18"/>
      <c r="K51" s="18"/>
      <c r="L51" s="38"/>
    </row>
    <row r="52" spans="1:18" s="22" customFormat="1" ht="21" customHeight="1">
      <c r="A52" s="54"/>
      <c r="B52" s="279"/>
      <c r="C52" s="279"/>
      <c r="D52" s="279"/>
      <c r="E52" s="279"/>
      <c r="F52" s="279"/>
      <c r="G52" s="279"/>
      <c r="H52" s="279"/>
    </row>
    <row r="53" spans="1:18" s="17" customFormat="1" ht="14.1">
      <c r="A53" s="61" t="s">
        <v>435</v>
      </c>
      <c r="B53" s="62"/>
      <c r="C53" s="62"/>
      <c r="D53" s="62"/>
      <c r="E53" s="62"/>
      <c r="F53" s="62"/>
      <c r="G53" s="62"/>
      <c r="H53" s="62"/>
      <c r="I53" s="62"/>
      <c r="J53" s="63"/>
      <c r="K53" s="63"/>
      <c r="L53" s="326"/>
      <c r="M53" s="326"/>
      <c r="N53" s="326"/>
      <c r="O53" s="326"/>
      <c r="P53" s="326"/>
      <c r="Q53" s="326"/>
      <c r="R53" s="326"/>
    </row>
    <row r="54" spans="1:18" s="17" customFormat="1" ht="14.1">
      <c r="A54" s="253" t="s">
        <v>435</v>
      </c>
      <c r="B54" s="62"/>
      <c r="C54" s="62"/>
      <c r="D54" s="62"/>
      <c r="E54" s="62"/>
      <c r="F54" s="62"/>
      <c r="G54" s="62"/>
      <c r="H54" s="62"/>
      <c r="I54" s="62"/>
      <c r="J54" s="64"/>
      <c r="K54" s="64"/>
      <c r="L54" s="326"/>
      <c r="M54" s="326"/>
      <c r="N54" s="326"/>
      <c r="O54" s="326"/>
      <c r="P54" s="326"/>
      <c r="Q54" s="326"/>
      <c r="R54" s="326"/>
    </row>
    <row r="55" spans="1:18" s="17" customFormat="1" ht="12.6">
      <c r="A55" s="314"/>
      <c r="B55" s="279"/>
      <c r="C55" s="279"/>
      <c r="D55" s="279"/>
      <c r="E55" s="279"/>
      <c r="F55" s="279"/>
      <c r="G55" s="279"/>
      <c r="H55" s="279"/>
      <c r="I55" s="279"/>
      <c r="J55" s="279"/>
      <c r="K55" s="279"/>
      <c r="L55" s="326"/>
      <c r="M55" s="326"/>
      <c r="N55" s="326"/>
      <c r="O55" s="326"/>
      <c r="P55" s="326"/>
      <c r="Q55" s="326"/>
      <c r="R55" s="326"/>
    </row>
    <row r="56" spans="1:18" s="17" customFormat="1" ht="12.6">
      <c r="A56" s="677"/>
      <c r="B56" s="677"/>
      <c r="C56" s="677"/>
      <c r="D56" s="677"/>
      <c r="E56" s="677"/>
      <c r="F56" s="677"/>
      <c r="G56" s="677"/>
      <c r="H56" s="677"/>
      <c r="I56" s="279"/>
      <c r="J56" s="279"/>
      <c r="K56" s="279"/>
      <c r="L56" s="326"/>
      <c r="M56" s="326"/>
      <c r="N56" s="326"/>
      <c r="O56" s="326"/>
      <c r="P56" s="326"/>
      <c r="Q56" s="326"/>
      <c r="R56" s="326"/>
    </row>
    <row r="57" spans="1:18" s="17" customFormat="1">
      <c r="A57" s="54"/>
      <c r="B57" s="279"/>
      <c r="C57" s="279"/>
      <c r="D57" s="279"/>
      <c r="E57" s="279"/>
      <c r="F57" s="279"/>
      <c r="G57" s="279"/>
      <c r="H57" s="279"/>
      <c r="I57" s="279"/>
      <c r="J57" s="279"/>
      <c r="K57" s="279"/>
      <c r="L57" s="326"/>
      <c r="M57" s="326"/>
      <c r="N57" s="326"/>
      <c r="O57" s="326"/>
      <c r="P57" s="326"/>
      <c r="Q57" s="326"/>
      <c r="R57" s="326"/>
    </row>
    <row r="58" spans="1:18" s="17" customFormat="1">
      <c r="A58" s="54"/>
      <c r="B58" s="279"/>
      <c r="C58" s="279"/>
      <c r="D58" s="279"/>
      <c r="E58" s="279"/>
      <c r="F58" s="279"/>
      <c r="G58" s="279"/>
      <c r="H58" s="279"/>
      <c r="I58" s="279"/>
      <c r="J58" s="279"/>
      <c r="K58" s="279"/>
      <c r="L58" s="326"/>
      <c r="M58" s="326"/>
      <c r="N58" s="326"/>
      <c r="O58" s="326"/>
      <c r="P58" s="326"/>
      <c r="Q58" s="326"/>
      <c r="R58" s="326"/>
    </row>
    <row r="59" spans="1:18" s="17" customFormat="1">
      <c r="A59" s="54"/>
      <c r="B59" s="279"/>
      <c r="C59" s="279"/>
      <c r="D59" s="279"/>
      <c r="E59" s="279"/>
      <c r="F59" s="279"/>
      <c r="G59" s="279"/>
      <c r="H59" s="279"/>
      <c r="I59" s="279"/>
      <c r="J59" s="279"/>
      <c r="K59" s="279"/>
      <c r="L59" s="326"/>
      <c r="M59" s="326"/>
      <c r="N59" s="326"/>
      <c r="O59" s="326"/>
      <c r="P59" s="326"/>
      <c r="Q59" s="326"/>
      <c r="R59" s="326"/>
    </row>
    <row r="60" spans="1:18" s="17" customFormat="1">
      <c r="A60" s="54"/>
      <c r="B60" s="279"/>
      <c r="C60" s="279"/>
      <c r="D60" s="279"/>
      <c r="E60" s="279"/>
      <c r="F60" s="279"/>
      <c r="G60" s="279"/>
      <c r="H60" s="279"/>
      <c r="I60" s="279"/>
      <c r="J60" s="279"/>
      <c r="K60" s="279"/>
      <c r="L60" s="326"/>
      <c r="M60" s="326"/>
      <c r="N60" s="326"/>
      <c r="O60" s="326"/>
      <c r="P60" s="326"/>
      <c r="Q60" s="326"/>
      <c r="R60" s="326"/>
    </row>
    <row r="61" spans="1:18" s="17" customFormat="1">
      <c r="A61" s="54"/>
      <c r="B61" s="279"/>
      <c r="C61" s="279"/>
      <c r="D61" s="279"/>
      <c r="E61" s="279"/>
      <c r="F61" s="279"/>
      <c r="G61" s="279"/>
      <c r="H61" s="279"/>
      <c r="I61" s="279"/>
      <c r="J61" s="279"/>
      <c r="K61" s="279"/>
      <c r="L61" s="326"/>
      <c r="M61" s="326"/>
      <c r="N61" s="326"/>
      <c r="O61" s="326"/>
      <c r="P61" s="326"/>
      <c r="Q61" s="326"/>
      <c r="R61" s="326"/>
    </row>
    <row r="62" spans="1:18" s="17" customFormat="1">
      <c r="A62" s="54"/>
      <c r="B62" s="279"/>
      <c r="C62" s="279"/>
      <c r="D62" s="279"/>
      <c r="E62" s="279"/>
      <c r="F62" s="279"/>
      <c r="G62" s="279"/>
      <c r="H62" s="279"/>
      <c r="I62" s="279"/>
      <c r="J62" s="279"/>
      <c r="K62" s="279"/>
      <c r="L62" s="326"/>
      <c r="M62" s="326"/>
      <c r="N62" s="326"/>
      <c r="O62" s="326"/>
      <c r="P62" s="326"/>
      <c r="Q62" s="326"/>
      <c r="R62" s="326"/>
    </row>
    <row r="63" spans="1:18" s="17" customFormat="1">
      <c r="A63" s="54"/>
      <c r="B63" s="279"/>
      <c r="C63" s="279"/>
      <c r="D63" s="279"/>
      <c r="E63" s="279"/>
      <c r="F63" s="279"/>
      <c r="G63" s="279"/>
      <c r="H63" s="279"/>
      <c r="I63" s="279"/>
      <c r="J63" s="279"/>
      <c r="K63" s="279"/>
      <c r="L63" s="326"/>
      <c r="M63" s="326"/>
      <c r="N63" s="326"/>
      <c r="O63" s="326"/>
      <c r="P63" s="326"/>
      <c r="Q63" s="326"/>
      <c r="R63" s="326"/>
    </row>
    <row r="64" spans="1:18" s="17" customFormat="1">
      <c r="A64" s="54"/>
      <c r="B64" s="279"/>
      <c r="C64" s="279"/>
      <c r="D64" s="279"/>
      <c r="E64" s="279"/>
      <c r="F64" s="279"/>
      <c r="G64" s="279"/>
      <c r="H64" s="279"/>
      <c r="I64" s="279"/>
      <c r="J64" s="279"/>
      <c r="K64" s="279"/>
      <c r="L64" s="326"/>
      <c r="M64" s="326"/>
      <c r="N64" s="326"/>
      <c r="O64" s="326"/>
      <c r="P64" s="326"/>
      <c r="Q64" s="326"/>
      <c r="R64" s="326"/>
    </row>
    <row r="65" spans="1:18" s="17" customFormat="1">
      <c r="A65" s="54"/>
      <c r="B65" s="279"/>
      <c r="C65" s="279"/>
      <c r="D65" s="279"/>
      <c r="E65" s="279"/>
      <c r="F65" s="279"/>
      <c r="G65" s="279"/>
      <c r="H65" s="279"/>
      <c r="I65" s="279"/>
      <c r="J65" s="279"/>
      <c r="K65" s="279"/>
      <c r="L65" s="326"/>
      <c r="M65" s="326"/>
      <c r="N65" s="326"/>
      <c r="O65" s="326"/>
      <c r="P65" s="326"/>
      <c r="Q65" s="326"/>
      <c r="R65" s="326"/>
    </row>
    <row r="66" spans="1:18" s="17" customFormat="1">
      <c r="A66" s="54"/>
      <c r="B66" s="279"/>
      <c r="C66" s="279"/>
      <c r="D66" s="279"/>
      <c r="E66" s="279"/>
      <c r="F66" s="279"/>
      <c r="G66" s="279"/>
      <c r="H66" s="279"/>
      <c r="I66" s="279"/>
      <c r="J66" s="279"/>
      <c r="K66" s="279"/>
      <c r="L66" s="326"/>
      <c r="M66" s="326"/>
      <c r="N66" s="326"/>
      <c r="O66" s="326"/>
      <c r="P66" s="326"/>
      <c r="Q66" s="326"/>
      <c r="R66" s="326"/>
    </row>
    <row r="67" spans="1:18" s="17" customFormat="1">
      <c r="A67" s="54"/>
      <c r="B67" s="279"/>
      <c r="C67" s="279"/>
      <c r="D67" s="279"/>
      <c r="E67" s="279"/>
      <c r="F67" s="279"/>
      <c r="G67" s="279"/>
      <c r="H67" s="279"/>
      <c r="I67" s="279"/>
      <c r="J67" s="279"/>
      <c r="K67" s="279"/>
      <c r="L67" s="326"/>
      <c r="M67" s="326"/>
      <c r="N67" s="326"/>
      <c r="O67" s="326"/>
      <c r="P67" s="326"/>
      <c r="Q67" s="326"/>
      <c r="R67" s="326"/>
    </row>
    <row r="68" spans="1:18" s="17" customFormat="1">
      <c r="A68" s="54"/>
      <c r="B68" s="279"/>
      <c r="C68" s="279"/>
      <c r="D68" s="279"/>
      <c r="E68" s="279"/>
      <c r="F68" s="279"/>
      <c r="G68" s="279"/>
      <c r="H68" s="279"/>
      <c r="I68" s="279"/>
      <c r="J68" s="279"/>
      <c r="K68" s="279"/>
      <c r="L68" s="326"/>
      <c r="M68" s="326"/>
      <c r="N68" s="326"/>
      <c r="O68" s="326"/>
      <c r="P68" s="326"/>
      <c r="Q68" s="326"/>
      <c r="R68" s="326"/>
    </row>
    <row r="69" spans="1:18" s="17" customFormat="1">
      <c r="A69" s="54"/>
      <c r="B69" s="279"/>
      <c r="C69" s="279"/>
      <c r="D69" s="279"/>
      <c r="E69" s="279"/>
      <c r="F69" s="279"/>
      <c r="G69" s="279"/>
      <c r="H69" s="279"/>
      <c r="I69" s="279"/>
      <c r="J69" s="279"/>
      <c r="K69" s="279"/>
      <c r="L69" s="326"/>
      <c r="M69" s="326"/>
      <c r="N69" s="326"/>
      <c r="O69" s="326"/>
      <c r="P69" s="326"/>
      <c r="Q69" s="326"/>
      <c r="R69" s="326"/>
    </row>
    <row r="70" spans="1:18" s="17" customFormat="1">
      <c r="A70" s="54"/>
      <c r="B70" s="279"/>
      <c r="C70" s="279"/>
      <c r="D70" s="279"/>
      <c r="E70" s="279"/>
      <c r="F70" s="279"/>
      <c r="G70" s="279"/>
      <c r="H70" s="279"/>
      <c r="I70" s="279"/>
      <c r="J70" s="279"/>
      <c r="K70" s="279"/>
      <c r="L70" s="326"/>
      <c r="M70" s="326"/>
      <c r="N70" s="326"/>
      <c r="O70" s="326"/>
      <c r="P70" s="326"/>
      <c r="Q70" s="326"/>
      <c r="R70" s="326"/>
    </row>
    <row r="71" spans="1:18" s="17" customFormat="1">
      <c r="A71" s="54"/>
      <c r="B71" s="279"/>
      <c r="C71" s="279"/>
      <c r="D71" s="279"/>
      <c r="E71" s="279"/>
      <c r="F71" s="279"/>
      <c r="G71" s="279"/>
      <c r="H71" s="279"/>
      <c r="I71" s="279"/>
      <c r="J71" s="279"/>
      <c r="K71" s="279"/>
      <c r="L71" s="326"/>
      <c r="M71" s="326"/>
      <c r="N71" s="326"/>
      <c r="O71" s="326"/>
      <c r="P71" s="326"/>
      <c r="Q71" s="326"/>
      <c r="R71" s="326"/>
    </row>
    <row r="72" spans="1:18" s="17" customFormat="1">
      <c r="A72" s="54"/>
      <c r="B72" s="279"/>
      <c r="C72" s="279"/>
      <c r="D72" s="279"/>
      <c r="E72" s="279"/>
      <c r="F72" s="279"/>
      <c r="G72" s="279"/>
      <c r="H72" s="279"/>
      <c r="I72" s="279"/>
      <c r="J72" s="279"/>
      <c r="K72" s="279"/>
      <c r="L72" s="326"/>
      <c r="M72" s="326"/>
      <c r="N72" s="326"/>
      <c r="O72" s="326"/>
      <c r="P72" s="326"/>
      <c r="Q72" s="326"/>
      <c r="R72" s="326"/>
    </row>
    <row r="73" spans="1:18" s="17" customFormat="1">
      <c r="A73" s="54"/>
      <c r="B73" s="279"/>
      <c r="C73" s="279"/>
      <c r="D73" s="279"/>
      <c r="E73" s="279"/>
      <c r="F73" s="279"/>
      <c r="G73" s="279"/>
      <c r="H73" s="279"/>
      <c r="I73" s="279"/>
      <c r="J73" s="279"/>
      <c r="K73" s="279"/>
      <c r="L73" s="326"/>
      <c r="M73" s="326"/>
      <c r="N73" s="326"/>
      <c r="O73" s="326"/>
      <c r="P73" s="326"/>
      <c r="Q73" s="326"/>
      <c r="R73" s="326"/>
    </row>
    <row r="74" spans="1:18" s="17" customFormat="1">
      <c r="A74" s="54"/>
      <c r="B74" s="279"/>
      <c r="C74" s="279"/>
      <c r="D74" s="279"/>
      <c r="E74" s="279"/>
      <c r="F74" s="279"/>
      <c r="G74" s="279"/>
      <c r="H74" s="279"/>
      <c r="I74" s="279"/>
      <c r="J74" s="279"/>
      <c r="K74" s="279"/>
      <c r="L74" s="326"/>
      <c r="M74" s="326"/>
      <c r="N74" s="326"/>
      <c r="O74" s="326"/>
      <c r="P74" s="326"/>
      <c r="Q74" s="326"/>
      <c r="R74" s="326"/>
    </row>
    <row r="75" spans="1:18" s="17" customFormat="1">
      <c r="A75" s="54"/>
      <c r="B75" s="279"/>
      <c r="C75" s="279"/>
      <c r="D75" s="279"/>
      <c r="E75" s="279"/>
      <c r="F75" s="279"/>
      <c r="G75" s="279"/>
      <c r="H75" s="279"/>
      <c r="I75" s="279"/>
      <c r="J75" s="279"/>
      <c r="K75" s="279"/>
      <c r="L75" s="326"/>
      <c r="M75" s="326"/>
      <c r="N75" s="326"/>
      <c r="O75" s="326"/>
      <c r="P75" s="326"/>
      <c r="Q75" s="326"/>
      <c r="R75" s="326"/>
    </row>
    <row r="76" spans="1:18" s="17" customFormat="1">
      <c r="A76" s="54"/>
      <c r="B76" s="279"/>
      <c r="C76" s="279"/>
      <c r="D76" s="279"/>
      <c r="E76" s="279"/>
      <c r="F76" s="279"/>
      <c r="G76" s="279"/>
      <c r="H76" s="279"/>
      <c r="I76" s="279"/>
      <c r="J76" s="279"/>
      <c r="K76" s="279"/>
      <c r="L76" s="326"/>
      <c r="M76" s="326"/>
      <c r="N76" s="326"/>
      <c r="O76" s="326"/>
      <c r="P76" s="326"/>
      <c r="Q76" s="326"/>
      <c r="R76" s="326"/>
    </row>
    <row r="77" spans="1:18" s="17" customFormat="1">
      <c r="A77" s="54"/>
      <c r="B77" s="279"/>
      <c r="C77" s="279"/>
      <c r="D77" s="279"/>
      <c r="E77" s="279"/>
      <c r="F77" s="279"/>
      <c r="G77" s="279"/>
      <c r="H77" s="279"/>
      <c r="I77" s="279"/>
      <c r="J77" s="279"/>
      <c r="K77" s="279"/>
      <c r="L77" s="326"/>
      <c r="M77" s="326"/>
      <c r="N77" s="326"/>
      <c r="O77" s="326"/>
      <c r="P77" s="326"/>
      <c r="Q77" s="326"/>
      <c r="R77" s="326"/>
    </row>
    <row r="78" spans="1:18" s="17" customFormat="1">
      <c r="A78" s="54"/>
      <c r="B78" s="279"/>
      <c r="C78" s="279"/>
      <c r="D78" s="279"/>
      <c r="E78" s="279"/>
      <c r="F78" s="279"/>
      <c r="G78" s="279"/>
      <c r="H78" s="279"/>
      <c r="I78" s="279"/>
      <c r="J78" s="279"/>
      <c r="K78" s="279"/>
      <c r="L78" s="326"/>
      <c r="M78" s="326"/>
      <c r="N78" s="326"/>
      <c r="O78" s="326"/>
      <c r="P78" s="326"/>
      <c r="Q78" s="326"/>
      <c r="R78" s="326"/>
    </row>
    <row r="79" spans="1:18" s="17" customFormat="1">
      <c r="A79" s="54"/>
      <c r="B79" s="279"/>
      <c r="C79" s="279"/>
      <c r="D79" s="279"/>
      <c r="E79" s="279"/>
      <c r="F79" s="279"/>
      <c r="G79" s="279"/>
      <c r="H79" s="279"/>
      <c r="I79" s="279"/>
      <c r="J79" s="279"/>
      <c r="K79" s="279"/>
      <c r="L79" s="326"/>
      <c r="M79" s="326"/>
      <c r="N79" s="326"/>
      <c r="O79" s="326"/>
      <c r="P79" s="326"/>
      <c r="Q79" s="326"/>
      <c r="R79" s="326"/>
    </row>
    <row r="80" spans="1:18" s="17" customFormat="1">
      <c r="A80" s="54"/>
      <c r="B80" s="279"/>
      <c r="C80" s="279"/>
      <c r="D80" s="279"/>
      <c r="E80" s="279"/>
      <c r="F80" s="279"/>
      <c r="G80" s="279"/>
      <c r="H80" s="279"/>
      <c r="I80" s="279"/>
      <c r="J80" s="279"/>
      <c r="K80" s="279"/>
      <c r="L80" s="326"/>
      <c r="M80" s="326"/>
      <c r="N80" s="326"/>
      <c r="O80" s="326"/>
      <c r="P80" s="326"/>
      <c r="Q80" s="326"/>
      <c r="R80" s="326"/>
    </row>
    <row r="81" spans="1:18" s="17" customFormat="1">
      <c r="A81" s="54"/>
      <c r="B81" s="279"/>
      <c r="C81" s="279"/>
      <c r="D81" s="279"/>
      <c r="E81" s="279"/>
      <c r="F81" s="279"/>
      <c r="G81" s="279"/>
      <c r="H81" s="279"/>
      <c r="I81" s="279"/>
      <c r="J81" s="279"/>
      <c r="K81" s="279"/>
      <c r="L81" s="326"/>
      <c r="M81" s="326"/>
      <c r="N81" s="326"/>
      <c r="O81" s="326"/>
      <c r="P81" s="326"/>
      <c r="Q81" s="326"/>
      <c r="R81" s="326"/>
    </row>
    <row r="82" spans="1:18" s="17" customFormat="1">
      <c r="A82" s="54"/>
      <c r="B82" s="279"/>
      <c r="C82" s="279"/>
      <c r="D82" s="279"/>
      <c r="E82" s="279"/>
      <c r="F82" s="279"/>
      <c r="G82" s="279"/>
      <c r="H82" s="279"/>
      <c r="I82" s="279"/>
      <c r="J82" s="279"/>
      <c r="K82" s="279"/>
      <c r="L82" s="326"/>
      <c r="M82" s="326"/>
      <c r="N82" s="326"/>
      <c r="O82" s="326"/>
      <c r="P82" s="326"/>
      <c r="Q82" s="326"/>
      <c r="R82" s="326"/>
    </row>
    <row r="83" spans="1:18" s="17" customFormat="1">
      <c r="A83" s="54"/>
      <c r="B83" s="279"/>
      <c r="C83" s="279"/>
      <c r="D83" s="279"/>
      <c r="E83" s="279"/>
      <c r="F83" s="279"/>
      <c r="G83" s="279"/>
      <c r="H83" s="279"/>
      <c r="I83" s="279"/>
      <c r="J83" s="279"/>
      <c r="K83" s="279"/>
      <c r="L83" s="326"/>
      <c r="M83" s="326"/>
      <c r="N83" s="326"/>
      <c r="O83" s="326"/>
      <c r="P83" s="326"/>
      <c r="Q83" s="326"/>
      <c r="R83" s="326"/>
    </row>
    <row r="84" spans="1:18" s="17" customFormat="1">
      <c r="A84" s="54"/>
      <c r="B84" s="279"/>
      <c r="C84" s="279"/>
      <c r="D84" s="279"/>
      <c r="E84" s="279"/>
      <c r="F84" s="279"/>
      <c r="G84" s="279"/>
      <c r="H84" s="279"/>
      <c r="I84" s="279"/>
      <c r="J84" s="279"/>
      <c r="K84" s="279"/>
      <c r="L84" s="326"/>
      <c r="M84" s="326"/>
      <c r="N84" s="326"/>
      <c r="O84" s="326"/>
      <c r="P84" s="326"/>
      <c r="Q84" s="326"/>
      <c r="R84" s="326"/>
    </row>
    <row r="85" spans="1:18" s="17" customFormat="1">
      <c r="A85" s="54"/>
      <c r="B85" s="279"/>
      <c r="C85" s="279"/>
      <c r="D85" s="279"/>
      <c r="E85" s="279"/>
      <c r="F85" s="279"/>
      <c r="G85" s="279"/>
      <c r="H85" s="279"/>
      <c r="I85" s="279"/>
      <c r="J85" s="279"/>
      <c r="K85" s="279"/>
      <c r="L85" s="326"/>
      <c r="M85" s="326"/>
      <c r="N85" s="326"/>
      <c r="O85" s="326"/>
      <c r="P85" s="326"/>
      <c r="Q85" s="326"/>
      <c r="R85" s="326"/>
    </row>
    <row r="86" spans="1:18" s="17" customFormat="1">
      <c r="A86" s="54"/>
      <c r="B86" s="279"/>
      <c r="C86" s="279"/>
      <c r="D86" s="279"/>
      <c r="E86" s="279"/>
      <c r="F86" s="279"/>
      <c r="G86" s="279"/>
      <c r="H86" s="279"/>
      <c r="I86" s="279"/>
      <c r="J86" s="279"/>
      <c r="K86" s="279"/>
      <c r="L86" s="326"/>
      <c r="M86" s="326"/>
      <c r="N86" s="326"/>
      <c r="O86" s="326"/>
      <c r="P86" s="326"/>
      <c r="Q86" s="326"/>
      <c r="R86" s="326"/>
    </row>
    <row r="87" spans="1:18" s="17" customFormat="1">
      <c r="A87" s="54"/>
      <c r="B87" s="279"/>
      <c r="C87" s="279"/>
      <c r="D87" s="279"/>
      <c r="E87" s="279"/>
      <c r="F87" s="279"/>
      <c r="G87" s="279"/>
      <c r="H87" s="279"/>
      <c r="I87" s="279"/>
      <c r="J87" s="279"/>
      <c r="K87" s="279"/>
      <c r="L87" s="326"/>
      <c r="M87" s="326"/>
      <c r="N87" s="326"/>
      <c r="O87" s="326"/>
      <c r="P87" s="326"/>
      <c r="Q87" s="326"/>
      <c r="R87" s="326"/>
    </row>
    <row r="88" spans="1:18" s="17" customFormat="1">
      <c r="A88" s="54"/>
      <c r="B88" s="279"/>
      <c r="C88" s="279"/>
      <c r="D88" s="279"/>
      <c r="E88" s="279"/>
      <c r="F88" s="279"/>
      <c r="G88" s="279"/>
      <c r="H88" s="279"/>
      <c r="I88" s="279"/>
      <c r="J88" s="279"/>
      <c r="K88" s="279"/>
      <c r="L88" s="326"/>
      <c r="M88" s="326"/>
      <c r="N88" s="326"/>
      <c r="O88" s="326"/>
      <c r="P88" s="326"/>
      <c r="Q88" s="326"/>
      <c r="R88" s="326"/>
    </row>
    <row r="89" spans="1:18" s="17" customFormat="1">
      <c r="A89" s="54"/>
      <c r="B89" s="279"/>
      <c r="C89" s="279"/>
      <c r="D89" s="279"/>
      <c r="E89" s="279"/>
      <c r="F89" s="279"/>
      <c r="G89" s="279"/>
      <c r="H89" s="279"/>
      <c r="I89" s="279"/>
      <c r="J89" s="279"/>
      <c r="K89" s="279"/>
      <c r="L89" s="326"/>
      <c r="M89" s="326"/>
      <c r="N89" s="326"/>
      <c r="O89" s="326"/>
      <c r="P89" s="326"/>
      <c r="Q89" s="326"/>
      <c r="R89" s="326"/>
    </row>
    <row r="90" spans="1:18">
      <c r="B90" s="295"/>
      <c r="C90" s="295"/>
      <c r="D90" s="295"/>
      <c r="E90" s="295"/>
      <c r="F90" s="295"/>
      <c r="G90" s="295"/>
      <c r="H90" s="295"/>
      <c r="I90" s="295"/>
      <c r="J90" s="295"/>
      <c r="K90" s="295"/>
      <c r="L90" s="253"/>
      <c r="M90" s="253"/>
      <c r="N90" s="253"/>
      <c r="O90" s="253"/>
      <c r="P90" s="253"/>
      <c r="Q90" s="253"/>
      <c r="R90" s="301"/>
    </row>
    <row r="91" spans="1:18">
      <c r="B91" s="295"/>
      <c r="C91" s="295"/>
      <c r="D91" s="295"/>
      <c r="E91" s="295"/>
      <c r="F91" s="295"/>
      <c r="G91" s="295"/>
      <c r="H91" s="295"/>
      <c r="I91" s="295"/>
      <c r="J91" s="295"/>
      <c r="K91" s="295"/>
      <c r="L91" s="253"/>
      <c r="M91" s="253"/>
      <c r="N91" s="253"/>
      <c r="O91" s="253"/>
      <c r="P91" s="253"/>
      <c r="Q91" s="253"/>
      <c r="R91" s="301"/>
    </row>
    <row r="92" spans="1:18">
      <c r="B92" s="295"/>
      <c r="C92" s="295"/>
      <c r="D92" s="295"/>
      <c r="E92" s="295"/>
      <c r="F92" s="295"/>
      <c r="G92" s="295"/>
      <c r="H92" s="295"/>
      <c r="I92" s="295"/>
      <c r="J92" s="295"/>
      <c r="K92" s="295"/>
      <c r="L92" s="253"/>
      <c r="M92" s="253"/>
      <c r="N92" s="253"/>
      <c r="O92" s="253"/>
      <c r="P92" s="253"/>
      <c r="Q92" s="253"/>
      <c r="R92" s="301"/>
    </row>
    <row r="93" spans="1:18">
      <c r="B93" s="295"/>
      <c r="C93" s="295"/>
      <c r="D93" s="295"/>
      <c r="E93" s="295"/>
      <c r="F93" s="295"/>
      <c r="G93" s="295"/>
      <c r="H93" s="295"/>
      <c r="I93" s="295"/>
      <c r="J93" s="295"/>
      <c r="K93" s="295"/>
      <c r="L93" s="253"/>
      <c r="M93" s="253"/>
      <c r="N93" s="253"/>
      <c r="O93" s="253"/>
      <c r="P93" s="253"/>
      <c r="Q93" s="253"/>
      <c r="R93" s="301"/>
    </row>
    <row r="94" spans="1:18">
      <c r="B94" s="295"/>
      <c r="C94" s="295"/>
      <c r="D94" s="295"/>
      <c r="E94" s="295"/>
      <c r="F94" s="295"/>
      <c r="G94" s="295"/>
      <c r="H94" s="295"/>
      <c r="I94" s="295"/>
      <c r="J94" s="295"/>
      <c r="K94" s="295"/>
      <c r="L94" s="253"/>
      <c r="M94" s="253"/>
      <c r="N94" s="253"/>
      <c r="O94" s="253"/>
      <c r="P94" s="253"/>
      <c r="Q94" s="253"/>
      <c r="R94" s="301"/>
    </row>
    <row r="95" spans="1:18">
      <c r="B95" s="295"/>
      <c r="C95" s="295"/>
      <c r="D95" s="295"/>
      <c r="E95" s="295"/>
      <c r="F95" s="295"/>
      <c r="G95" s="295"/>
      <c r="H95" s="295"/>
      <c r="I95" s="295"/>
      <c r="J95" s="295"/>
      <c r="K95" s="295"/>
      <c r="L95" s="253"/>
      <c r="M95" s="253"/>
      <c r="N95" s="253"/>
      <c r="O95" s="253"/>
      <c r="P95" s="253"/>
      <c r="Q95" s="253"/>
      <c r="R95" s="301"/>
    </row>
    <row r="96" spans="1:18">
      <c r="B96" s="295"/>
      <c r="C96" s="295"/>
      <c r="D96" s="295"/>
      <c r="E96" s="295"/>
      <c r="F96" s="295"/>
      <c r="G96" s="295"/>
      <c r="H96" s="295"/>
      <c r="I96" s="295"/>
      <c r="J96" s="295"/>
      <c r="K96" s="295"/>
      <c r="L96" s="253"/>
      <c r="M96" s="253"/>
      <c r="N96" s="253"/>
      <c r="O96" s="253"/>
      <c r="P96" s="253"/>
      <c r="Q96" s="253"/>
      <c r="R96" s="301"/>
    </row>
    <row r="97" spans="2:18">
      <c r="B97" s="295"/>
      <c r="C97" s="295"/>
      <c r="D97" s="295"/>
      <c r="E97" s="295"/>
      <c r="F97" s="295"/>
      <c r="G97" s="295"/>
      <c r="H97" s="295"/>
      <c r="I97" s="295"/>
      <c r="J97" s="295"/>
      <c r="K97" s="295"/>
      <c r="L97" s="253"/>
      <c r="M97" s="253"/>
      <c r="N97" s="253"/>
      <c r="O97" s="253"/>
      <c r="P97" s="253"/>
      <c r="Q97" s="253"/>
      <c r="R97" s="301"/>
    </row>
    <row r="98" spans="2:18">
      <c r="B98" s="295"/>
      <c r="C98" s="295"/>
      <c r="D98" s="295"/>
      <c r="E98" s="295"/>
      <c r="F98" s="295"/>
      <c r="G98" s="295"/>
      <c r="H98" s="295"/>
      <c r="I98" s="295"/>
      <c r="J98" s="295"/>
      <c r="K98" s="295"/>
      <c r="L98" s="253"/>
      <c r="M98" s="253"/>
      <c r="N98" s="253"/>
      <c r="O98" s="253"/>
      <c r="P98" s="253"/>
      <c r="Q98" s="253"/>
      <c r="R98" s="301"/>
    </row>
    <row r="99" spans="2:18">
      <c r="B99" s="295"/>
      <c r="C99" s="295"/>
      <c r="D99" s="295"/>
      <c r="E99" s="295"/>
      <c r="F99" s="295"/>
      <c r="G99" s="295"/>
      <c r="H99" s="295"/>
      <c r="I99" s="295"/>
      <c r="J99" s="295"/>
      <c r="K99" s="295"/>
      <c r="L99" s="253"/>
      <c r="M99" s="253"/>
      <c r="N99" s="253"/>
      <c r="O99" s="253"/>
      <c r="P99" s="253"/>
      <c r="Q99" s="253"/>
      <c r="R99" s="301"/>
    </row>
    <row r="100" spans="2:18">
      <c r="B100" s="295"/>
      <c r="C100" s="295"/>
      <c r="D100" s="295"/>
      <c r="E100" s="295"/>
      <c r="F100" s="295"/>
      <c r="G100" s="295"/>
      <c r="H100" s="295"/>
      <c r="I100" s="295"/>
      <c r="J100" s="295"/>
      <c r="K100" s="295"/>
      <c r="L100" s="253"/>
      <c r="M100" s="253"/>
      <c r="N100" s="253"/>
      <c r="O100" s="253"/>
      <c r="P100" s="253"/>
      <c r="Q100" s="253"/>
      <c r="R100" s="301"/>
    </row>
    <row r="101" spans="2:18">
      <c r="B101" s="295"/>
      <c r="C101" s="295"/>
      <c r="D101" s="295"/>
      <c r="E101" s="295"/>
      <c r="F101" s="295"/>
      <c r="G101" s="295"/>
      <c r="H101" s="295"/>
      <c r="I101" s="295"/>
      <c r="J101" s="295"/>
      <c r="K101" s="295"/>
      <c r="L101" s="253"/>
      <c r="M101" s="253"/>
      <c r="N101" s="253"/>
      <c r="O101" s="253"/>
      <c r="P101" s="253"/>
      <c r="Q101" s="253"/>
      <c r="R101" s="301"/>
    </row>
    <row r="102" spans="2:18">
      <c r="B102" s="295"/>
      <c r="C102" s="295"/>
      <c r="D102" s="295"/>
      <c r="E102" s="295"/>
      <c r="F102" s="295"/>
      <c r="G102" s="295"/>
      <c r="H102" s="295"/>
      <c r="I102" s="295"/>
      <c r="J102" s="295"/>
      <c r="K102" s="295"/>
      <c r="L102" s="253"/>
      <c r="M102" s="253"/>
      <c r="N102" s="253"/>
      <c r="O102" s="253"/>
      <c r="P102" s="253"/>
      <c r="Q102" s="253"/>
      <c r="R102" s="301"/>
    </row>
    <row r="103" spans="2:18">
      <c r="B103" s="295"/>
      <c r="C103" s="295"/>
      <c r="D103" s="295"/>
      <c r="E103" s="295"/>
      <c r="F103" s="295"/>
      <c r="G103" s="295"/>
      <c r="H103" s="295"/>
      <c r="I103" s="295"/>
      <c r="J103" s="295"/>
      <c r="K103" s="295"/>
      <c r="L103" s="253"/>
      <c r="M103" s="253"/>
      <c r="N103" s="253"/>
      <c r="O103" s="253"/>
      <c r="P103" s="253"/>
      <c r="Q103" s="253"/>
      <c r="R103" s="301"/>
    </row>
    <row r="104" spans="2:18">
      <c r="B104" s="295"/>
      <c r="C104" s="295"/>
      <c r="D104" s="295"/>
      <c r="E104" s="295"/>
      <c r="F104" s="295"/>
      <c r="G104" s="295"/>
      <c r="H104" s="295"/>
      <c r="I104" s="295"/>
      <c r="J104" s="295"/>
      <c r="K104" s="295"/>
      <c r="L104" s="253"/>
      <c r="M104" s="253"/>
      <c r="N104" s="253"/>
      <c r="O104" s="253"/>
      <c r="P104" s="253"/>
      <c r="Q104" s="253"/>
      <c r="R104" s="301"/>
    </row>
    <row r="105" spans="2:18">
      <c r="B105" s="295"/>
      <c r="C105" s="295"/>
      <c r="D105" s="295"/>
      <c r="E105" s="295"/>
      <c r="F105" s="295"/>
      <c r="G105" s="295"/>
      <c r="H105" s="295"/>
      <c r="I105" s="295"/>
      <c r="J105" s="295"/>
      <c r="K105" s="295"/>
      <c r="L105" s="253"/>
      <c r="M105" s="253"/>
      <c r="N105" s="253"/>
      <c r="O105" s="253"/>
      <c r="P105" s="253"/>
      <c r="Q105" s="253"/>
      <c r="R105" s="301"/>
    </row>
    <row r="106" spans="2:18">
      <c r="B106" s="295"/>
      <c r="C106" s="295"/>
      <c r="D106" s="295"/>
      <c r="E106" s="295"/>
      <c r="F106" s="295"/>
      <c r="G106" s="295"/>
      <c r="H106" s="295"/>
      <c r="I106" s="295"/>
      <c r="J106" s="295"/>
      <c r="K106" s="295"/>
      <c r="L106" s="253"/>
      <c r="M106" s="253"/>
      <c r="N106" s="253"/>
      <c r="O106" s="253"/>
      <c r="P106" s="253"/>
      <c r="Q106" s="253"/>
      <c r="R106" s="301"/>
    </row>
    <row r="107" spans="2:18">
      <c r="B107" s="295"/>
      <c r="C107" s="295"/>
      <c r="D107" s="295"/>
      <c r="E107" s="295"/>
      <c r="F107" s="295"/>
      <c r="G107" s="295"/>
      <c r="H107" s="295"/>
      <c r="I107" s="295"/>
      <c r="J107" s="295"/>
      <c r="K107" s="295"/>
      <c r="L107" s="253"/>
      <c r="M107" s="253"/>
      <c r="N107" s="253"/>
      <c r="O107" s="253"/>
      <c r="P107" s="253"/>
      <c r="Q107" s="253"/>
      <c r="R107" s="301"/>
    </row>
    <row r="108" spans="2:18">
      <c r="B108" s="295"/>
      <c r="C108" s="295"/>
      <c r="D108" s="295"/>
      <c r="E108" s="295"/>
      <c r="F108" s="295"/>
      <c r="G108" s="295"/>
      <c r="H108" s="295"/>
      <c r="I108" s="295"/>
      <c r="J108" s="295"/>
      <c r="K108" s="295"/>
      <c r="L108" s="253"/>
      <c r="M108" s="253"/>
      <c r="N108" s="253"/>
      <c r="O108" s="253"/>
      <c r="P108" s="253"/>
      <c r="Q108" s="253"/>
      <c r="R108" s="301"/>
    </row>
    <row r="109" spans="2:18">
      <c r="B109" s="295"/>
      <c r="C109" s="295"/>
      <c r="D109" s="295"/>
      <c r="E109" s="295"/>
      <c r="F109" s="295"/>
      <c r="G109" s="295"/>
      <c r="H109" s="295"/>
      <c r="I109" s="295"/>
      <c r="J109" s="295"/>
      <c r="K109" s="295"/>
      <c r="L109" s="253"/>
      <c r="M109" s="253"/>
      <c r="N109" s="253"/>
      <c r="O109" s="253"/>
      <c r="P109" s="253"/>
      <c r="Q109" s="253"/>
      <c r="R109" s="301"/>
    </row>
    <row r="110" spans="2:18">
      <c r="B110" s="295"/>
      <c r="C110" s="295"/>
      <c r="D110" s="295"/>
      <c r="E110" s="295"/>
      <c r="F110" s="295"/>
      <c r="G110" s="295"/>
      <c r="H110" s="295"/>
      <c r="I110" s="295"/>
      <c r="J110" s="295"/>
      <c r="K110" s="295"/>
      <c r="L110" s="253"/>
      <c r="M110" s="253"/>
      <c r="N110" s="253"/>
      <c r="O110" s="253"/>
      <c r="P110" s="253"/>
      <c r="Q110" s="253"/>
      <c r="R110" s="301"/>
    </row>
    <row r="111" spans="2:18">
      <c r="B111" s="295"/>
      <c r="C111" s="295"/>
      <c r="D111" s="295"/>
      <c r="E111" s="295"/>
      <c r="F111" s="295"/>
      <c r="G111" s="295"/>
      <c r="H111" s="295"/>
      <c r="I111" s="295"/>
      <c r="J111" s="295"/>
      <c r="K111" s="295"/>
      <c r="L111" s="253"/>
      <c r="M111" s="253"/>
      <c r="N111" s="253"/>
      <c r="O111" s="253"/>
      <c r="P111" s="253"/>
      <c r="Q111" s="253"/>
      <c r="R111" s="301"/>
    </row>
    <row r="112" spans="2:18">
      <c r="B112" s="295"/>
      <c r="C112" s="295"/>
      <c r="D112" s="295"/>
      <c r="E112" s="295"/>
      <c r="F112" s="295"/>
      <c r="G112" s="295"/>
      <c r="H112" s="295"/>
      <c r="I112" s="295"/>
      <c r="J112" s="295"/>
      <c r="K112" s="295"/>
      <c r="L112" s="253"/>
      <c r="M112" s="253"/>
      <c r="N112" s="253"/>
      <c r="O112" s="253"/>
      <c r="P112" s="253"/>
      <c r="Q112" s="253"/>
      <c r="R112" s="301"/>
    </row>
    <row r="113" spans="2:18">
      <c r="B113" s="295"/>
      <c r="C113" s="295"/>
      <c r="D113" s="295"/>
      <c r="E113" s="295"/>
      <c r="F113" s="295"/>
      <c r="G113" s="295"/>
      <c r="H113" s="295"/>
      <c r="I113" s="295"/>
      <c r="J113" s="295"/>
      <c r="K113" s="295"/>
      <c r="L113" s="253"/>
      <c r="M113" s="253"/>
      <c r="N113" s="253"/>
      <c r="O113" s="253"/>
      <c r="P113" s="253"/>
      <c r="Q113" s="253"/>
      <c r="R113" s="301"/>
    </row>
    <row r="114" spans="2:18">
      <c r="B114" s="295"/>
      <c r="C114" s="295"/>
      <c r="D114" s="295"/>
      <c r="E114" s="295"/>
      <c r="F114" s="295"/>
      <c r="G114" s="295"/>
      <c r="H114" s="295"/>
      <c r="I114" s="295"/>
      <c r="J114" s="295"/>
      <c r="K114" s="295"/>
      <c r="L114" s="253"/>
      <c r="M114" s="253"/>
      <c r="N114" s="253"/>
      <c r="O114" s="253"/>
      <c r="P114" s="253"/>
      <c r="Q114" s="253"/>
      <c r="R114" s="301"/>
    </row>
    <row r="115" spans="2:18">
      <c r="B115" s="295"/>
      <c r="C115" s="295"/>
      <c r="D115" s="295"/>
      <c r="E115" s="295"/>
      <c r="F115" s="295"/>
      <c r="G115" s="295"/>
      <c r="H115" s="295"/>
      <c r="I115" s="295"/>
      <c r="J115" s="295"/>
      <c r="K115" s="295"/>
      <c r="L115" s="253"/>
      <c r="M115" s="253"/>
      <c r="N115" s="253"/>
      <c r="O115" s="253"/>
      <c r="P115" s="253"/>
      <c r="Q115" s="253"/>
      <c r="R115" s="301"/>
    </row>
    <row r="116" spans="2:18">
      <c r="B116" s="295"/>
      <c r="C116" s="295"/>
      <c r="D116" s="295"/>
      <c r="E116" s="295"/>
      <c r="F116" s="295"/>
      <c r="G116" s="295"/>
      <c r="H116" s="295"/>
      <c r="I116" s="295"/>
      <c r="J116" s="295"/>
      <c r="K116" s="295"/>
      <c r="L116" s="253"/>
      <c r="M116" s="253"/>
      <c r="N116" s="253"/>
      <c r="O116" s="253"/>
      <c r="P116" s="253"/>
      <c r="Q116" s="253"/>
      <c r="R116" s="301"/>
    </row>
    <row r="117" spans="2:18">
      <c r="B117" s="295"/>
      <c r="C117" s="295"/>
      <c r="D117" s="295"/>
      <c r="E117" s="295"/>
      <c r="F117" s="295"/>
      <c r="G117" s="295"/>
      <c r="H117" s="295"/>
      <c r="I117" s="295"/>
      <c r="J117" s="295"/>
      <c r="K117" s="295"/>
      <c r="L117" s="253"/>
      <c r="M117" s="253"/>
      <c r="N117" s="253"/>
      <c r="O117" s="253"/>
      <c r="P117" s="253"/>
      <c r="Q117" s="253"/>
      <c r="R117" s="301"/>
    </row>
    <row r="118" spans="2:18">
      <c r="B118" s="295"/>
      <c r="C118" s="295"/>
      <c r="D118" s="295"/>
      <c r="E118" s="295"/>
      <c r="F118" s="295"/>
      <c r="G118" s="295"/>
      <c r="H118" s="295"/>
      <c r="I118" s="295"/>
      <c r="J118" s="295"/>
      <c r="K118" s="295"/>
      <c r="L118" s="253"/>
      <c r="M118" s="253"/>
      <c r="N118" s="253"/>
      <c r="O118" s="253"/>
      <c r="P118" s="253"/>
      <c r="Q118" s="253"/>
      <c r="R118" s="301"/>
    </row>
    <row r="119" spans="2:18">
      <c r="B119" s="295"/>
      <c r="C119" s="295"/>
      <c r="D119" s="295"/>
      <c r="E119" s="295"/>
      <c r="F119" s="295"/>
      <c r="G119" s="295"/>
      <c r="H119" s="295"/>
      <c r="I119" s="295"/>
      <c r="J119" s="295"/>
      <c r="K119" s="295"/>
      <c r="L119" s="253"/>
      <c r="M119" s="253"/>
      <c r="N119" s="253"/>
      <c r="O119" s="253"/>
      <c r="P119" s="253"/>
      <c r="Q119" s="253"/>
      <c r="R119" s="301"/>
    </row>
    <row r="120" spans="2:18">
      <c r="B120" s="295"/>
      <c r="C120" s="295"/>
      <c r="D120" s="295"/>
      <c r="E120" s="295"/>
      <c r="F120" s="295"/>
      <c r="G120" s="295"/>
      <c r="H120" s="295"/>
      <c r="I120" s="295"/>
      <c r="J120" s="295"/>
      <c r="K120" s="295"/>
      <c r="L120" s="253"/>
      <c r="M120" s="253"/>
      <c r="N120" s="253"/>
      <c r="O120" s="253"/>
      <c r="P120" s="253"/>
      <c r="Q120" s="253"/>
      <c r="R120" s="301"/>
    </row>
    <row r="121" spans="2:18">
      <c r="B121" s="295"/>
      <c r="C121" s="295"/>
      <c r="D121" s="295"/>
      <c r="E121" s="295"/>
      <c r="F121" s="295"/>
      <c r="G121" s="295"/>
      <c r="H121" s="295"/>
      <c r="I121" s="295"/>
      <c r="J121" s="295"/>
      <c r="K121" s="295"/>
      <c r="L121" s="253"/>
      <c r="M121" s="253"/>
      <c r="N121" s="253"/>
      <c r="O121" s="253"/>
      <c r="P121" s="253"/>
      <c r="Q121" s="253"/>
      <c r="R121" s="301"/>
    </row>
    <row r="122" spans="2:18">
      <c r="B122" s="295"/>
      <c r="C122" s="295"/>
      <c r="D122" s="295"/>
      <c r="E122" s="295"/>
      <c r="F122" s="295"/>
      <c r="G122" s="295"/>
      <c r="H122" s="295"/>
      <c r="I122" s="295"/>
      <c r="J122" s="295"/>
      <c r="K122" s="295"/>
      <c r="L122" s="253"/>
      <c r="M122" s="253"/>
      <c r="N122" s="253"/>
      <c r="O122" s="253"/>
      <c r="P122" s="253"/>
      <c r="Q122" s="253"/>
      <c r="R122" s="301"/>
    </row>
  </sheetData>
  <mergeCells count="19">
    <mergeCell ref="A1:A3"/>
    <mergeCell ref="B1:K1"/>
    <mergeCell ref="A5:K5"/>
    <mergeCell ref="A32:D32"/>
    <mergeCell ref="A29:K29"/>
    <mergeCell ref="A31:D31"/>
    <mergeCell ref="A10:K10"/>
    <mergeCell ref="A12:K12"/>
    <mergeCell ref="B2:K2"/>
    <mergeCell ref="A21:K21"/>
    <mergeCell ref="A24:K24"/>
    <mergeCell ref="A25:K25"/>
    <mergeCell ref="A51:D51"/>
    <mergeCell ref="A50:D50"/>
    <mergeCell ref="A13:K13"/>
    <mergeCell ref="A56:H56"/>
    <mergeCell ref="A4:K4"/>
    <mergeCell ref="A26:K26"/>
    <mergeCell ref="A28:K28"/>
  </mergeCells>
  <pageMargins left="0.25" right="0.25" top="0.75" bottom="0.75" header="0.3" footer="0.3"/>
  <pageSetup paperSize="5" scale="6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913E-E6BE-46A4-8C36-1DB01E70C85E}">
  <dimension ref="A1:C19"/>
  <sheetViews>
    <sheetView workbookViewId="0">
      <selection activeCell="E12" sqref="E12"/>
    </sheetView>
  </sheetViews>
  <sheetFormatPr defaultRowHeight="13.5"/>
  <cols>
    <col min="1" max="1" width="14.7109375" customWidth="1"/>
    <col min="2" max="2" width="20.28515625" customWidth="1"/>
    <col min="3" max="3" width="15.28515625" customWidth="1"/>
  </cols>
  <sheetData>
    <row r="1" spans="1:3" ht="15" thickBot="1">
      <c r="A1" s="2" t="s">
        <v>670</v>
      </c>
      <c r="B1" s="4">
        <v>159473</v>
      </c>
    </row>
    <row r="2" spans="1:3" ht="15" thickBot="1">
      <c r="A2" s="5" t="s">
        <v>671</v>
      </c>
      <c r="B2" s="6">
        <v>174618</v>
      </c>
    </row>
    <row r="3" spans="1:3" ht="15" thickBot="1">
      <c r="A3" s="5" t="s">
        <v>672</v>
      </c>
      <c r="B3" s="6">
        <v>16917</v>
      </c>
    </row>
    <row r="4" spans="1:3" ht="15" thickBot="1">
      <c r="A4" s="5" t="s">
        <v>673</v>
      </c>
      <c r="B4" s="6">
        <v>139117</v>
      </c>
    </row>
    <row r="5" spans="1:3" ht="14.45">
      <c r="A5" s="8" t="s">
        <v>674</v>
      </c>
      <c r="B5" s="3">
        <f>SUM(B1:B4)</f>
        <v>490125</v>
      </c>
    </row>
    <row r="6" spans="1:3" ht="14.45">
      <c r="A6" s="7" t="s">
        <v>542</v>
      </c>
      <c r="B6">
        <v>222.31695999999999</v>
      </c>
    </row>
    <row r="8" spans="1:3">
      <c r="B8" s="9" t="s">
        <v>675</v>
      </c>
    </row>
    <row r="9" spans="1:3">
      <c r="B9" t="s">
        <v>676</v>
      </c>
    </row>
    <row r="10" spans="1:3">
      <c r="A10" s="9">
        <v>2021</v>
      </c>
      <c r="B10" s="10">
        <v>1120204.348048327</v>
      </c>
      <c r="C10" s="10"/>
    </row>
    <row r="11" spans="1:3">
      <c r="A11" s="9">
        <v>2020</v>
      </c>
      <c r="B11" s="10">
        <v>1185647.8183085504</v>
      </c>
      <c r="C11" s="10">
        <v>1174877.5786987657</v>
      </c>
    </row>
    <row r="12" spans="1:3">
      <c r="A12" s="9">
        <v>2019</v>
      </c>
      <c r="B12" s="10">
        <v>1227328.2976301115</v>
      </c>
      <c r="C12" s="10">
        <v>1220283.4008097167</v>
      </c>
    </row>
    <row r="13" spans="1:3">
      <c r="A13" s="9">
        <v>2018</v>
      </c>
      <c r="B13" s="10">
        <v>1204994.0379491947</v>
      </c>
      <c r="C13" s="10">
        <v>1193555.2209676369</v>
      </c>
    </row>
    <row r="15" spans="1:3">
      <c r="B15" s="9" t="s">
        <v>677</v>
      </c>
    </row>
    <row r="16" spans="1:3">
      <c r="A16" s="9">
        <v>2021</v>
      </c>
      <c r="B16">
        <v>20015</v>
      </c>
    </row>
    <row r="17" spans="1:2">
      <c r="A17" s="9">
        <v>2020</v>
      </c>
      <c r="B17">
        <v>18740.871763650699</v>
      </c>
    </row>
    <row r="18" spans="1:2">
      <c r="A18" s="9">
        <v>2019</v>
      </c>
      <c r="B18">
        <v>18611.032251098601</v>
      </c>
    </row>
    <row r="19" spans="1:2">
      <c r="A19" s="9">
        <v>2018</v>
      </c>
      <c r="B19">
        <v>17834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2C43-240D-4123-B0D4-6FFC2DB6B5E3}">
  <dimension ref="A1:I61"/>
  <sheetViews>
    <sheetView showGridLines="0" zoomScaleNormal="98" workbookViewId="0">
      <selection activeCell="C69" sqref="C69"/>
    </sheetView>
  </sheetViews>
  <sheetFormatPr defaultColWidth="9.140625" defaultRowHeight="12.6"/>
  <cols>
    <col min="1" max="1" width="60.7109375" style="221" customWidth="1"/>
    <col min="2" max="2" width="20.5703125" style="221" customWidth="1"/>
    <col min="3" max="3" width="23.85546875" style="221" customWidth="1"/>
    <col min="4" max="4" width="22" style="221" customWidth="1"/>
    <col min="5" max="5" width="19.28515625" style="221" customWidth="1"/>
    <col min="6" max="6" width="15.28515625" style="221" customWidth="1"/>
    <col min="7" max="7" width="20.42578125" style="221" customWidth="1"/>
    <col min="8" max="8" width="18" style="221" customWidth="1"/>
    <col min="9" max="9" width="13.85546875" style="221" customWidth="1"/>
    <col min="10" max="16384" width="9.140625" style="221"/>
  </cols>
  <sheetData>
    <row r="1" spans="1:8" ht="35.450000000000003" customHeight="1">
      <c r="A1" s="579"/>
      <c r="B1" s="577" t="s">
        <v>678</v>
      </c>
      <c r="C1" s="577"/>
      <c r="D1" s="577"/>
      <c r="E1" s="577"/>
      <c r="F1" s="577"/>
      <c r="G1" s="577"/>
      <c r="H1" s="577"/>
    </row>
    <row r="2" spans="1:8" ht="30.6" customHeight="1">
      <c r="A2" s="579"/>
      <c r="B2" s="587" t="s">
        <v>47</v>
      </c>
      <c r="C2" s="588"/>
      <c r="D2" s="588"/>
      <c r="E2" s="588"/>
      <c r="F2" s="588"/>
      <c r="G2" s="588"/>
      <c r="H2" s="588"/>
    </row>
    <row r="3" spans="1:8" ht="51.95">
      <c r="A3" s="580"/>
      <c r="B3" s="70" t="s">
        <v>48</v>
      </c>
      <c r="C3" s="70" t="s">
        <v>679</v>
      </c>
      <c r="D3" s="70" t="s">
        <v>680</v>
      </c>
      <c r="E3" s="70" t="s">
        <v>681</v>
      </c>
      <c r="F3" s="70" t="s">
        <v>682</v>
      </c>
      <c r="G3" s="70">
        <v>2022</v>
      </c>
      <c r="H3" s="70">
        <v>2021</v>
      </c>
    </row>
    <row r="4" spans="1:8" s="237" customFormat="1" ht="15.6">
      <c r="A4" s="542" t="s">
        <v>683</v>
      </c>
      <c r="B4" s="542"/>
      <c r="C4" s="542"/>
      <c r="D4" s="542"/>
      <c r="E4" s="542"/>
      <c r="F4" s="542"/>
      <c r="G4" s="542"/>
      <c r="H4" s="542"/>
    </row>
    <row r="5" spans="1:8" ht="15.6">
      <c r="A5" s="239" t="s">
        <v>684</v>
      </c>
      <c r="B5" s="238" t="s">
        <v>685</v>
      </c>
      <c r="C5" s="238">
        <v>2020</v>
      </c>
      <c r="D5" s="238">
        <v>5.17</v>
      </c>
      <c r="E5" s="240">
        <v>3.34</v>
      </c>
      <c r="F5" s="241">
        <v>-0.35</v>
      </c>
      <c r="G5" s="156" t="s">
        <v>686</v>
      </c>
      <c r="H5" s="254">
        <v>4.3899999999999997</v>
      </c>
    </row>
    <row r="6" spans="1:8" ht="15.6">
      <c r="A6" s="239" t="s">
        <v>687</v>
      </c>
      <c r="B6" s="238" t="s">
        <v>688</v>
      </c>
      <c r="C6" s="238">
        <v>2020</v>
      </c>
      <c r="D6" s="238">
        <v>68.540000000000006</v>
      </c>
      <c r="E6" s="240">
        <v>50.04</v>
      </c>
      <c r="F6" s="241">
        <v>-0.27</v>
      </c>
      <c r="G6" s="156" t="s">
        <v>689</v>
      </c>
      <c r="H6" s="254">
        <v>68.53</v>
      </c>
    </row>
    <row r="7" spans="1:8" ht="15.95">
      <c r="A7" s="239" t="s">
        <v>690</v>
      </c>
      <c r="B7" s="242" t="s">
        <v>691</v>
      </c>
      <c r="C7" s="238">
        <v>2020</v>
      </c>
      <c r="D7" s="238">
        <v>230</v>
      </c>
      <c r="E7" s="240">
        <v>156</v>
      </c>
      <c r="F7" s="241">
        <v>-0.32</v>
      </c>
      <c r="G7" s="156" t="s">
        <v>692</v>
      </c>
      <c r="H7" s="254" t="s">
        <v>693</v>
      </c>
    </row>
    <row r="8" spans="1:8" ht="15">
      <c r="A8" s="239" t="s">
        <v>694</v>
      </c>
      <c r="B8" s="238" t="s">
        <v>695</v>
      </c>
      <c r="C8" s="238">
        <v>2021</v>
      </c>
      <c r="D8" s="238">
        <v>146</v>
      </c>
      <c r="E8" s="240">
        <v>106</v>
      </c>
      <c r="F8" s="241">
        <v>-0.27</v>
      </c>
      <c r="G8" s="156" t="s">
        <v>696</v>
      </c>
      <c r="H8" s="254" t="s">
        <v>574</v>
      </c>
    </row>
    <row r="9" spans="1:8" ht="12.75" customHeight="1">
      <c r="A9" s="701" t="s">
        <v>697</v>
      </c>
      <c r="B9" s="701"/>
      <c r="C9" s="701"/>
      <c r="D9" s="701"/>
      <c r="E9" s="701"/>
      <c r="F9" s="701"/>
      <c r="G9" s="701"/>
      <c r="H9" s="701"/>
    </row>
    <row r="11" spans="1:8" ht="12.95">
      <c r="A11" s="253"/>
      <c r="B11" s="383" t="s">
        <v>48</v>
      </c>
      <c r="C11" s="384">
        <v>2022</v>
      </c>
      <c r="D11" s="383">
        <v>2021</v>
      </c>
      <c r="E11" s="383">
        <v>2020</v>
      </c>
      <c r="F11" s="253"/>
      <c r="G11" s="253"/>
      <c r="H11" s="253"/>
    </row>
    <row r="12" spans="1:8" s="237" customFormat="1" ht="18.75" customHeight="1">
      <c r="A12" s="542" t="s">
        <v>698</v>
      </c>
      <c r="B12" s="542"/>
      <c r="C12" s="542"/>
      <c r="D12" s="542"/>
      <c r="E12" s="542"/>
      <c r="F12" s="385"/>
      <c r="G12" s="385"/>
      <c r="H12" s="385"/>
    </row>
    <row r="13" spans="1:8" ht="12.75" customHeight="1">
      <c r="A13" s="533" t="s">
        <v>699</v>
      </c>
      <c r="B13" s="698"/>
      <c r="C13" s="698"/>
      <c r="D13" s="698"/>
      <c r="E13" s="698"/>
      <c r="F13" s="253"/>
      <c r="G13" s="253"/>
      <c r="H13" s="253"/>
    </row>
    <row r="14" spans="1:8" ht="12.95">
      <c r="A14" s="259" t="s">
        <v>700</v>
      </c>
      <c r="B14" s="254" t="s">
        <v>701</v>
      </c>
      <c r="C14" s="433">
        <v>3036</v>
      </c>
      <c r="D14" s="246">
        <v>3856</v>
      </c>
      <c r="E14" s="246">
        <v>5460</v>
      </c>
      <c r="F14" s="253"/>
      <c r="G14" s="253"/>
      <c r="H14" s="253"/>
    </row>
    <row r="15" spans="1:8" ht="15.95">
      <c r="A15" s="259" t="s">
        <v>702</v>
      </c>
      <c r="B15" s="238" t="s">
        <v>703</v>
      </c>
      <c r="C15" s="171">
        <v>1437</v>
      </c>
      <c r="D15" s="247" t="s">
        <v>704</v>
      </c>
      <c r="E15" s="247">
        <v>2838</v>
      </c>
      <c r="F15" s="253"/>
      <c r="G15" s="253"/>
      <c r="H15" s="253"/>
    </row>
    <row r="16" spans="1:8" ht="12.95">
      <c r="A16" s="259" t="s">
        <v>705</v>
      </c>
      <c r="B16" s="254" t="s">
        <v>574</v>
      </c>
      <c r="C16" s="156">
        <v>2.2999999999999998</v>
      </c>
      <c r="D16" s="248">
        <v>2.2999999999999998</v>
      </c>
      <c r="E16" s="254">
        <v>2.2000000000000002</v>
      </c>
      <c r="F16" s="253"/>
      <c r="G16" s="253"/>
      <c r="H16" s="253"/>
    </row>
    <row r="17" spans="1:8" ht="12.95">
      <c r="A17" s="699" t="s">
        <v>706</v>
      </c>
      <c r="B17" s="700"/>
      <c r="C17" s="700"/>
      <c r="D17" s="700"/>
      <c r="E17" s="700"/>
      <c r="F17" s="253"/>
      <c r="G17" s="253"/>
      <c r="H17" s="253"/>
    </row>
    <row r="18" spans="1:8" ht="12.95">
      <c r="A18" s="259" t="s">
        <v>700</v>
      </c>
      <c r="B18" s="254" t="s">
        <v>701</v>
      </c>
      <c r="C18" s="433">
        <v>3036</v>
      </c>
      <c r="D18" s="246">
        <v>3856</v>
      </c>
      <c r="E18" s="246" t="s">
        <v>8</v>
      </c>
      <c r="F18" s="253"/>
      <c r="G18" s="253"/>
      <c r="H18" s="253"/>
    </row>
    <row r="19" spans="1:8" ht="15.95">
      <c r="A19" s="259" t="s">
        <v>702</v>
      </c>
      <c r="B19" s="238" t="s">
        <v>703</v>
      </c>
      <c r="C19" s="171">
        <v>81359</v>
      </c>
      <c r="D19" s="247" t="s">
        <v>707</v>
      </c>
      <c r="E19" s="246" t="s">
        <v>8</v>
      </c>
      <c r="F19" s="253"/>
      <c r="G19" s="253"/>
      <c r="H19" s="253"/>
    </row>
    <row r="20" spans="1:8" ht="12.95">
      <c r="A20" s="259" t="s">
        <v>705</v>
      </c>
      <c r="B20" s="254" t="s">
        <v>574</v>
      </c>
      <c r="C20" s="156">
        <v>3.8</v>
      </c>
      <c r="D20" s="248">
        <v>3.5</v>
      </c>
      <c r="E20" s="246" t="s">
        <v>8</v>
      </c>
      <c r="F20" s="253"/>
      <c r="G20" s="253"/>
      <c r="H20" s="253"/>
    </row>
    <row r="21" spans="1:8" ht="12.95">
      <c r="A21" s="533" t="s">
        <v>708</v>
      </c>
      <c r="B21" s="698"/>
      <c r="C21" s="698"/>
      <c r="D21" s="698"/>
      <c r="E21" s="698"/>
      <c r="F21" s="253"/>
      <c r="G21" s="253"/>
      <c r="H21" s="253"/>
    </row>
    <row r="22" spans="1:8" ht="12.95">
      <c r="A22" s="259" t="s">
        <v>700</v>
      </c>
      <c r="B22" s="254" t="s">
        <v>701</v>
      </c>
      <c r="C22" s="433">
        <v>2599</v>
      </c>
      <c r="D22" s="246">
        <v>2357</v>
      </c>
      <c r="E22" s="246">
        <v>2084</v>
      </c>
      <c r="F22" s="253"/>
      <c r="G22" s="253"/>
      <c r="H22" s="253"/>
    </row>
    <row r="23" spans="1:8" ht="15">
      <c r="A23" s="259" t="s">
        <v>702</v>
      </c>
      <c r="B23" s="238" t="s">
        <v>703</v>
      </c>
      <c r="C23" s="156">
        <v>984</v>
      </c>
      <c r="D23" s="247">
        <v>975</v>
      </c>
      <c r="E23" s="248">
        <v>861</v>
      </c>
      <c r="F23" s="253"/>
      <c r="G23" s="253"/>
      <c r="H23" s="253"/>
    </row>
    <row r="24" spans="1:8" ht="12.95">
      <c r="A24" s="259" t="s">
        <v>705</v>
      </c>
      <c r="B24" s="254" t="s">
        <v>574</v>
      </c>
      <c r="C24" s="156">
        <v>2.4</v>
      </c>
      <c r="D24" s="248">
        <v>2.4</v>
      </c>
      <c r="E24" s="386">
        <v>2.1</v>
      </c>
      <c r="F24" s="253"/>
      <c r="G24" s="253"/>
      <c r="H24" s="253"/>
    </row>
    <row r="25" spans="1:8" ht="15">
      <c r="A25" s="533" t="s">
        <v>709</v>
      </c>
      <c r="B25" s="698"/>
      <c r="C25" s="698"/>
      <c r="D25" s="698"/>
      <c r="E25" s="698"/>
      <c r="F25" s="253"/>
      <c r="G25" s="253"/>
      <c r="H25" s="253"/>
    </row>
    <row r="26" spans="1:8" ht="12.95">
      <c r="A26" s="259" t="s">
        <v>700</v>
      </c>
      <c r="B26" s="254" t="s">
        <v>701</v>
      </c>
      <c r="C26" s="434" t="s">
        <v>8</v>
      </c>
      <c r="D26" s="246">
        <v>789</v>
      </c>
      <c r="E26" s="246" t="s">
        <v>8</v>
      </c>
      <c r="F26" s="253"/>
      <c r="G26" s="253"/>
      <c r="H26" s="253"/>
    </row>
    <row r="27" spans="1:8" ht="15">
      <c r="A27" s="259" t="s">
        <v>702</v>
      </c>
      <c r="B27" s="238" t="s">
        <v>703</v>
      </c>
      <c r="C27" s="434" t="s">
        <v>8</v>
      </c>
      <c r="D27" s="247">
        <v>12</v>
      </c>
      <c r="E27" s="246" t="s">
        <v>8</v>
      </c>
      <c r="F27" s="253"/>
      <c r="G27" s="253"/>
      <c r="H27" s="253"/>
    </row>
    <row r="28" spans="1:8" ht="12.95">
      <c r="A28" s="259" t="s">
        <v>705</v>
      </c>
      <c r="B28" s="254" t="s">
        <v>574</v>
      </c>
      <c r="C28" s="434" t="s">
        <v>8</v>
      </c>
      <c r="D28" s="248">
        <v>2.2000000000000002</v>
      </c>
      <c r="E28" s="246" t="s">
        <v>8</v>
      </c>
      <c r="F28" s="253"/>
      <c r="G28" s="253"/>
      <c r="H28" s="253"/>
    </row>
    <row r="29" spans="1:8" ht="15">
      <c r="A29" s="533" t="s">
        <v>710</v>
      </c>
      <c r="B29" s="698"/>
      <c r="C29" s="698"/>
      <c r="D29" s="698"/>
      <c r="E29" s="698"/>
      <c r="F29" s="253"/>
      <c r="G29" s="253"/>
      <c r="H29" s="253"/>
    </row>
    <row r="30" spans="1:8" ht="12.95">
      <c r="A30" s="259" t="s">
        <v>700</v>
      </c>
      <c r="B30" s="254" t="s">
        <v>701</v>
      </c>
      <c r="C30" s="434" t="s">
        <v>8</v>
      </c>
      <c r="D30" s="246">
        <v>789</v>
      </c>
      <c r="E30" s="246" t="s">
        <v>8</v>
      </c>
      <c r="F30" s="253"/>
      <c r="G30" s="253"/>
      <c r="H30" s="253"/>
    </row>
    <row r="31" spans="1:8" ht="15">
      <c r="A31" s="259" t="s">
        <v>702</v>
      </c>
      <c r="B31" s="238" t="s">
        <v>703</v>
      </c>
      <c r="C31" s="434" t="s">
        <v>8</v>
      </c>
      <c r="D31" s="247">
        <v>450</v>
      </c>
      <c r="E31" s="246" t="s">
        <v>8</v>
      </c>
      <c r="F31" s="253"/>
      <c r="G31" s="253"/>
      <c r="H31" s="253"/>
    </row>
    <row r="32" spans="1:8" ht="12.95">
      <c r="A32" s="259" t="s">
        <v>705</v>
      </c>
      <c r="B32" s="254" t="s">
        <v>574</v>
      </c>
      <c r="C32" s="434" t="s">
        <v>8</v>
      </c>
      <c r="D32" s="248">
        <v>2.2000000000000002</v>
      </c>
      <c r="E32" s="246" t="s">
        <v>8</v>
      </c>
      <c r="F32" s="253"/>
      <c r="G32" s="253"/>
      <c r="H32" s="253"/>
    </row>
    <row r="33" spans="1:8" ht="12.95">
      <c r="A33" s="533" t="s">
        <v>711</v>
      </c>
      <c r="B33" s="698"/>
      <c r="C33" s="698"/>
      <c r="D33" s="698"/>
      <c r="E33" s="698"/>
      <c r="F33" s="253"/>
      <c r="G33" s="253"/>
      <c r="H33" s="253"/>
    </row>
    <row r="34" spans="1:8" ht="15">
      <c r="A34" s="403" t="s">
        <v>712</v>
      </c>
      <c r="B34" s="254" t="s">
        <v>701</v>
      </c>
      <c r="C34" s="434">
        <v>34998</v>
      </c>
      <c r="D34" s="246">
        <v>30593</v>
      </c>
      <c r="E34" s="246">
        <v>8324</v>
      </c>
      <c r="F34" s="253"/>
      <c r="G34" s="253"/>
      <c r="H34" s="253"/>
    </row>
    <row r="35" spans="1:8" ht="15">
      <c r="A35" s="259" t="s">
        <v>702</v>
      </c>
      <c r="B35" s="238" t="s">
        <v>703</v>
      </c>
      <c r="C35" s="435">
        <v>865</v>
      </c>
      <c r="D35" s="248">
        <v>641</v>
      </c>
      <c r="E35" s="248">
        <v>235</v>
      </c>
      <c r="F35" s="253"/>
      <c r="G35" s="253"/>
      <c r="H35" s="253"/>
    </row>
    <row r="36" spans="1:8" ht="12.95">
      <c r="A36" s="259" t="s">
        <v>705</v>
      </c>
      <c r="B36" s="254" t="s">
        <v>574</v>
      </c>
      <c r="C36" s="435">
        <v>4.5999999999999996</v>
      </c>
      <c r="D36" s="248">
        <v>4.5999999999999996</v>
      </c>
      <c r="E36" s="248">
        <v>4.4000000000000004</v>
      </c>
      <c r="F36" s="253"/>
      <c r="G36" s="253"/>
      <c r="H36" s="253"/>
    </row>
    <row r="37" spans="1:8" ht="12.95">
      <c r="A37" s="533" t="s">
        <v>713</v>
      </c>
      <c r="B37" s="698"/>
      <c r="C37" s="698"/>
      <c r="D37" s="698"/>
      <c r="E37" s="698"/>
      <c r="F37" s="253"/>
      <c r="G37" s="253"/>
      <c r="H37" s="253"/>
    </row>
    <row r="38" spans="1:8" ht="15">
      <c r="A38" s="403" t="s">
        <v>714</v>
      </c>
      <c r="B38" s="254" t="s">
        <v>701</v>
      </c>
      <c r="C38" s="434">
        <v>258291</v>
      </c>
      <c r="D38" s="246">
        <v>231000</v>
      </c>
      <c r="E38" s="246">
        <v>201245</v>
      </c>
      <c r="F38" s="253"/>
      <c r="G38" s="253"/>
      <c r="H38" s="253"/>
    </row>
    <row r="39" spans="1:8" ht="15">
      <c r="A39" s="259" t="s">
        <v>702</v>
      </c>
      <c r="B39" s="238" t="s">
        <v>703</v>
      </c>
      <c r="C39" s="436">
        <v>1782</v>
      </c>
      <c r="D39" s="247">
        <v>1833</v>
      </c>
      <c r="E39" s="247">
        <v>1886</v>
      </c>
      <c r="F39" s="253"/>
      <c r="G39" s="253"/>
      <c r="H39" s="253"/>
    </row>
    <row r="40" spans="1:8" ht="12.95">
      <c r="A40" s="259" t="s">
        <v>705</v>
      </c>
      <c r="B40" s="254" t="s">
        <v>574</v>
      </c>
      <c r="C40" s="437">
        <v>4</v>
      </c>
      <c r="D40" s="387">
        <v>4</v>
      </c>
      <c r="E40" s="247">
        <v>4</v>
      </c>
      <c r="F40" s="253"/>
      <c r="G40" s="253"/>
      <c r="H40" s="253"/>
    </row>
    <row r="41" spans="1:8" ht="15">
      <c r="A41" s="533" t="s">
        <v>715</v>
      </c>
      <c r="B41" s="698"/>
      <c r="C41" s="698"/>
      <c r="D41" s="698"/>
      <c r="E41" s="698"/>
      <c r="F41" s="253"/>
      <c r="G41" s="253"/>
      <c r="H41" s="253"/>
    </row>
    <row r="42" spans="1:8" ht="12.95">
      <c r="A42" s="259" t="s">
        <v>700</v>
      </c>
      <c r="B42" s="254" t="s">
        <v>701</v>
      </c>
      <c r="C42" s="434">
        <v>7545</v>
      </c>
      <c r="D42" s="246" t="s">
        <v>8</v>
      </c>
      <c r="E42" s="246" t="s">
        <v>8</v>
      </c>
      <c r="F42" s="253"/>
      <c r="G42" s="253"/>
      <c r="H42" s="253"/>
    </row>
    <row r="43" spans="1:8" ht="15">
      <c r="A43" s="259" t="s">
        <v>702</v>
      </c>
      <c r="B43" s="238" t="s">
        <v>703</v>
      </c>
      <c r="C43" s="435">
        <v>774</v>
      </c>
      <c r="D43" s="246" t="s">
        <v>8</v>
      </c>
      <c r="E43" s="246" t="s">
        <v>8</v>
      </c>
      <c r="F43" s="253"/>
      <c r="G43" s="253"/>
      <c r="H43" s="253"/>
    </row>
    <row r="44" spans="1:8" ht="12.95">
      <c r="A44" s="259" t="s">
        <v>705</v>
      </c>
      <c r="B44" s="254" t="s">
        <v>574</v>
      </c>
      <c r="C44" s="443">
        <v>4</v>
      </c>
      <c r="D44" s="246" t="s">
        <v>8</v>
      </c>
      <c r="E44" s="246" t="s">
        <v>8</v>
      </c>
      <c r="F44" s="253"/>
      <c r="G44" s="253"/>
      <c r="H44" s="253"/>
    </row>
    <row r="45" spans="1:8" ht="15">
      <c r="A45" s="533" t="s">
        <v>716</v>
      </c>
      <c r="B45" s="698"/>
      <c r="C45" s="698"/>
      <c r="D45" s="698"/>
      <c r="E45" s="698"/>
      <c r="F45" s="253"/>
      <c r="G45" s="253"/>
      <c r="H45" s="253"/>
    </row>
    <row r="46" spans="1:8" ht="12.95">
      <c r="A46" s="259" t="s">
        <v>700</v>
      </c>
      <c r="B46" s="254" t="s">
        <v>701</v>
      </c>
      <c r="C46" s="434">
        <v>6339</v>
      </c>
      <c r="D46" s="246" t="s">
        <v>8</v>
      </c>
      <c r="E46" s="246" t="s">
        <v>8</v>
      </c>
      <c r="F46" s="253"/>
      <c r="G46" s="253"/>
      <c r="H46" s="253"/>
    </row>
    <row r="47" spans="1:8" ht="15">
      <c r="A47" s="259" t="s">
        <v>702</v>
      </c>
      <c r="B47" s="238" t="s">
        <v>703</v>
      </c>
      <c r="C47" s="436">
        <v>2377</v>
      </c>
      <c r="D47" s="246" t="s">
        <v>8</v>
      </c>
      <c r="E47" s="246" t="s">
        <v>8</v>
      </c>
      <c r="F47" s="253"/>
      <c r="G47" s="253"/>
      <c r="H47" s="253"/>
    </row>
    <row r="48" spans="1:8" ht="12.75" customHeight="1">
      <c r="A48" s="405" t="s">
        <v>705</v>
      </c>
      <c r="B48" s="264" t="s">
        <v>574</v>
      </c>
      <c r="C48" s="438">
        <v>4.4000000000000004</v>
      </c>
      <c r="D48" s="406" t="s">
        <v>8</v>
      </c>
      <c r="E48" s="406" t="s">
        <v>8</v>
      </c>
      <c r="F48" s="253"/>
      <c r="G48" s="253"/>
      <c r="H48" s="71"/>
    </row>
    <row r="49" spans="1:9" s="408" customFormat="1" ht="26.45" customHeight="1">
      <c r="A49" s="669" t="s">
        <v>717</v>
      </c>
      <c r="B49" s="696"/>
      <c r="C49" s="696"/>
      <c r="D49" s="696"/>
      <c r="E49" s="697"/>
      <c r="F49" s="305"/>
      <c r="G49" s="305"/>
      <c r="H49" s="326"/>
      <c r="I49" s="305"/>
    </row>
    <row r="50" spans="1:9" s="408" customFormat="1" ht="67.5" customHeight="1">
      <c r="A50" s="678" t="s">
        <v>718</v>
      </c>
      <c r="B50" s="645"/>
      <c r="C50" s="645"/>
      <c r="D50" s="645"/>
      <c r="E50" s="694"/>
      <c r="F50" s="305"/>
      <c r="G50" s="305"/>
      <c r="H50" s="326"/>
      <c r="I50" s="305"/>
    </row>
    <row r="51" spans="1:9" s="408" customFormat="1" ht="30.6" customHeight="1">
      <c r="A51" s="678" t="s">
        <v>719</v>
      </c>
      <c r="B51" s="645"/>
      <c r="C51" s="645"/>
      <c r="D51" s="645"/>
      <c r="E51" s="694"/>
      <c r="F51" s="305"/>
      <c r="G51" s="305"/>
      <c r="H51" s="326"/>
      <c r="I51" s="305"/>
    </row>
    <row r="52" spans="1:9" s="408" customFormat="1" ht="42.95" customHeight="1">
      <c r="A52" s="678" t="s">
        <v>720</v>
      </c>
      <c r="B52" s="645"/>
      <c r="C52" s="645"/>
      <c r="D52" s="645"/>
      <c r="E52" s="694"/>
      <c r="F52" s="305"/>
      <c r="G52" s="305"/>
      <c r="H52" s="326"/>
      <c r="I52" s="305"/>
    </row>
    <row r="53" spans="1:9" s="408" customFormat="1" ht="30" customHeight="1">
      <c r="A53" s="695" t="s">
        <v>721</v>
      </c>
      <c r="B53" s="645"/>
      <c r="C53" s="645"/>
      <c r="D53" s="645"/>
      <c r="E53" s="694"/>
      <c r="F53" s="305"/>
      <c r="G53" s="305"/>
      <c r="H53" s="305"/>
      <c r="I53" s="305"/>
    </row>
    <row r="54" spans="1:9" s="408" customFormat="1" ht="79.5" customHeight="1">
      <c r="A54" s="678" t="s">
        <v>722</v>
      </c>
      <c r="B54" s="645"/>
      <c r="C54" s="645"/>
      <c r="D54" s="645"/>
      <c r="E54" s="694"/>
      <c r="F54" s="305"/>
      <c r="G54" s="305"/>
      <c r="H54" s="326"/>
      <c r="I54" s="305"/>
    </row>
    <row r="55" spans="1:9" s="237" customFormat="1" ht="43.5" customHeight="1">
      <c r="A55" s="695" t="s">
        <v>723</v>
      </c>
      <c r="B55" s="645"/>
      <c r="C55" s="645"/>
      <c r="D55" s="645"/>
      <c r="E55" s="694"/>
      <c r="F55" s="326"/>
      <c r="G55" s="326"/>
      <c r="H55" s="326"/>
      <c r="I55" s="326"/>
    </row>
    <row r="56" spans="1:9" ht="30.95" customHeight="1">
      <c r="A56" s="695" t="s">
        <v>724</v>
      </c>
      <c r="B56" s="645"/>
      <c r="C56" s="645"/>
      <c r="D56" s="645"/>
      <c r="E56" s="694"/>
      <c r="F56" s="253"/>
      <c r="G56" s="253"/>
      <c r="H56" s="253"/>
      <c r="I56" s="253"/>
    </row>
    <row r="57" spans="1:9" ht="30.95" customHeight="1">
      <c r="A57" s="695" t="s">
        <v>725</v>
      </c>
      <c r="B57" s="645"/>
      <c r="C57" s="645"/>
      <c r="D57" s="645"/>
      <c r="E57" s="694"/>
      <c r="F57" s="253"/>
      <c r="G57" s="253"/>
      <c r="H57" s="253"/>
      <c r="I57" s="253"/>
    </row>
    <row r="58" spans="1:9" ht="42.6" customHeight="1">
      <c r="A58" s="695" t="s">
        <v>726</v>
      </c>
      <c r="B58" s="645"/>
      <c r="C58" s="645"/>
      <c r="D58" s="645"/>
      <c r="E58" s="694"/>
      <c r="F58" s="253"/>
      <c r="G58" s="253"/>
      <c r="H58" s="253"/>
      <c r="I58" s="253"/>
    </row>
    <row r="59" spans="1:9" ht="42" customHeight="1">
      <c r="A59" s="695" t="s">
        <v>727</v>
      </c>
      <c r="B59" s="645"/>
      <c r="C59" s="645"/>
      <c r="D59" s="645"/>
      <c r="E59" s="694"/>
      <c r="F59" s="253"/>
      <c r="G59" s="253"/>
      <c r="H59" s="253"/>
      <c r="I59" s="253"/>
    </row>
    <row r="60" spans="1:9" ht="30" customHeight="1">
      <c r="A60" s="695" t="s">
        <v>728</v>
      </c>
      <c r="B60" s="645"/>
      <c r="C60" s="645"/>
      <c r="D60" s="645"/>
      <c r="E60" s="694"/>
      <c r="F60" s="253"/>
      <c r="G60" s="253"/>
      <c r="H60" s="253"/>
      <c r="I60" s="253"/>
    </row>
    <row r="61" spans="1:9" ht="30" customHeight="1">
      <c r="A61" s="598" t="s">
        <v>729</v>
      </c>
      <c r="B61" s="587"/>
      <c r="C61" s="587"/>
      <c r="D61" s="587"/>
      <c r="E61" s="693"/>
      <c r="F61" s="253"/>
      <c r="G61" s="253"/>
      <c r="H61" s="253"/>
      <c r="I61" s="253"/>
    </row>
  </sheetData>
  <mergeCells count="28">
    <mergeCell ref="A4:H4"/>
    <mergeCell ref="A9:H9"/>
    <mergeCell ref="A33:E33"/>
    <mergeCell ref="A1:A3"/>
    <mergeCell ref="B1:H1"/>
    <mergeCell ref="B2:H2"/>
    <mergeCell ref="A49:E49"/>
    <mergeCell ref="A37:E37"/>
    <mergeCell ref="A41:E41"/>
    <mergeCell ref="A45:E45"/>
    <mergeCell ref="A12:E12"/>
    <mergeCell ref="A13:E13"/>
    <mergeCell ref="A17:E17"/>
    <mergeCell ref="A21:E21"/>
    <mergeCell ref="A25:E25"/>
    <mergeCell ref="A29:E29"/>
    <mergeCell ref="A61:E61"/>
    <mergeCell ref="A50:E50"/>
    <mergeCell ref="A56:E56"/>
    <mergeCell ref="A57:E57"/>
    <mergeCell ref="A58:E58"/>
    <mergeCell ref="A59:E59"/>
    <mergeCell ref="A60:E60"/>
    <mergeCell ref="A51:E51"/>
    <mergeCell ref="A52:E52"/>
    <mergeCell ref="A53:E53"/>
    <mergeCell ref="A54:E54"/>
    <mergeCell ref="A55:E55"/>
  </mergeCell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09F2-B217-4C54-BD71-5E30BC1D725D}">
  <dimension ref="A1:K58"/>
  <sheetViews>
    <sheetView showGridLines="0" workbookViewId="0">
      <selection activeCell="B2" sqref="B2:K2"/>
    </sheetView>
  </sheetViews>
  <sheetFormatPr defaultRowHeight="13.5"/>
  <cols>
    <col min="1" max="1" width="46.7109375" customWidth="1"/>
    <col min="2" max="11" width="15.7109375" customWidth="1"/>
  </cols>
  <sheetData>
    <row r="1" spans="1:11" ht="48.95" customHeight="1">
      <c r="B1" s="577" t="s">
        <v>730</v>
      </c>
      <c r="C1" s="577"/>
      <c r="D1" s="577"/>
      <c r="E1" s="577"/>
      <c r="F1" s="577"/>
      <c r="G1" s="577"/>
      <c r="H1" s="577"/>
    </row>
    <row r="2" spans="1:11" ht="29.45" customHeight="1">
      <c r="B2" s="587" t="s">
        <v>47</v>
      </c>
      <c r="C2" s="587"/>
      <c r="D2" s="587"/>
      <c r="E2" s="587"/>
      <c r="F2" s="587"/>
      <c r="G2" s="587"/>
      <c r="H2" s="587"/>
      <c r="I2" s="587"/>
      <c r="J2" s="587"/>
      <c r="K2" s="587"/>
    </row>
    <row r="3" spans="1:11" ht="15.6">
      <c r="A3" s="638" t="s">
        <v>731</v>
      </c>
      <c r="B3" s="638"/>
      <c r="C3" s="638"/>
      <c r="D3" s="638"/>
      <c r="E3" s="638"/>
      <c r="F3" s="638"/>
      <c r="G3" s="638"/>
      <c r="H3" s="638"/>
      <c r="I3" s="638"/>
      <c r="J3" s="638"/>
      <c r="K3" s="639"/>
    </row>
    <row r="4" spans="1:11">
      <c r="A4" s="223" t="s">
        <v>732</v>
      </c>
      <c r="B4" s="224"/>
      <c r="C4" s="224"/>
      <c r="D4" s="225">
        <v>2023</v>
      </c>
      <c r="E4" s="225">
        <v>2022</v>
      </c>
      <c r="F4" s="225">
        <v>2021</v>
      </c>
      <c r="G4" s="225">
        <v>2020</v>
      </c>
      <c r="H4" s="225">
        <v>2019</v>
      </c>
      <c r="I4" s="225">
        <v>2018</v>
      </c>
      <c r="J4" s="225">
        <v>2017</v>
      </c>
      <c r="K4" s="249">
        <v>2016</v>
      </c>
    </row>
    <row r="5" spans="1:11">
      <c r="A5" s="12" t="s">
        <v>733</v>
      </c>
      <c r="B5" s="308"/>
      <c r="C5" s="308" t="s">
        <v>8</v>
      </c>
      <c r="D5" s="398">
        <v>1244</v>
      </c>
      <c r="E5" s="269">
        <v>739</v>
      </c>
      <c r="F5" s="269">
        <v>628</v>
      </c>
      <c r="G5" s="269">
        <v>426</v>
      </c>
      <c r="H5" s="388">
        <v>356</v>
      </c>
      <c r="I5" s="388">
        <v>305</v>
      </c>
      <c r="J5" s="269">
        <v>240</v>
      </c>
      <c r="K5" s="269">
        <v>182</v>
      </c>
    </row>
    <row r="6" spans="1:11">
      <c r="A6" s="12" t="s">
        <v>734</v>
      </c>
      <c r="B6" s="308"/>
      <c r="C6" s="308" t="s">
        <v>8</v>
      </c>
      <c r="D6" s="398">
        <v>39</v>
      </c>
      <c r="E6" s="269">
        <v>21</v>
      </c>
      <c r="F6" s="269">
        <v>15</v>
      </c>
      <c r="G6" s="269">
        <v>28</v>
      </c>
      <c r="H6" s="388">
        <v>21</v>
      </c>
      <c r="I6" s="388">
        <v>28</v>
      </c>
      <c r="J6" s="269">
        <v>18</v>
      </c>
      <c r="K6" s="269">
        <v>30</v>
      </c>
    </row>
    <row r="7" spans="1:11" ht="14.45">
      <c r="A7" s="12" t="s">
        <v>735</v>
      </c>
      <c r="B7" s="308"/>
      <c r="C7" s="308" t="s">
        <v>8</v>
      </c>
      <c r="D7" s="399">
        <v>0.46</v>
      </c>
      <c r="E7" s="271">
        <v>0.35</v>
      </c>
      <c r="F7" s="78" t="s">
        <v>736</v>
      </c>
      <c r="G7" s="78" t="s">
        <v>737</v>
      </c>
      <c r="H7" s="108" t="s">
        <v>8</v>
      </c>
      <c r="I7" s="108" t="s">
        <v>8</v>
      </c>
      <c r="J7" s="108" t="s">
        <v>8</v>
      </c>
      <c r="K7" s="108" t="s">
        <v>8</v>
      </c>
    </row>
    <row r="8" spans="1:11">
      <c r="A8" s="702" t="s">
        <v>738</v>
      </c>
      <c r="B8" s="613"/>
      <c r="C8" s="613"/>
      <c r="D8" s="613"/>
      <c r="E8" s="613"/>
      <c r="F8" s="613"/>
      <c r="G8" s="613"/>
      <c r="H8" s="613"/>
      <c r="I8" s="613"/>
      <c r="J8" s="613"/>
      <c r="K8" s="614"/>
    </row>
    <row r="9" spans="1:11">
      <c r="A9" s="12" t="s">
        <v>733</v>
      </c>
      <c r="B9" s="308"/>
      <c r="C9" s="308" t="s">
        <v>8</v>
      </c>
      <c r="D9" s="398">
        <v>36</v>
      </c>
      <c r="E9" s="281">
        <v>47</v>
      </c>
      <c r="F9" s="269">
        <v>41</v>
      </c>
      <c r="G9" s="269">
        <v>44</v>
      </c>
      <c r="H9" s="388">
        <v>41</v>
      </c>
      <c r="I9" s="388">
        <v>38</v>
      </c>
      <c r="J9" s="278">
        <v>33</v>
      </c>
      <c r="K9" s="269">
        <v>35</v>
      </c>
    </row>
    <row r="10" spans="1:11">
      <c r="A10" s="12" t="s">
        <v>739</v>
      </c>
      <c r="B10" s="308"/>
      <c r="C10" s="308" t="s">
        <v>8</v>
      </c>
      <c r="D10" s="398">
        <v>43</v>
      </c>
      <c r="E10" s="269">
        <v>56</v>
      </c>
      <c r="F10" s="269">
        <v>63</v>
      </c>
      <c r="G10" s="269">
        <v>76</v>
      </c>
      <c r="H10" s="388">
        <v>35</v>
      </c>
      <c r="I10" s="388">
        <v>57</v>
      </c>
      <c r="J10" s="278">
        <v>64</v>
      </c>
      <c r="K10" s="269">
        <v>63</v>
      </c>
    </row>
    <row r="11" spans="1:11">
      <c r="A11" s="112"/>
      <c r="B11" s="305"/>
      <c r="C11" s="305"/>
      <c r="D11" s="305"/>
      <c r="E11" s="306"/>
      <c r="F11" s="306"/>
      <c r="G11" s="306"/>
      <c r="H11" s="389"/>
      <c r="I11" s="389"/>
      <c r="J11" s="279"/>
      <c r="K11" s="306"/>
    </row>
    <row r="12" spans="1:11">
      <c r="A12" s="703" t="s">
        <v>740</v>
      </c>
      <c r="B12" s="704"/>
      <c r="C12" s="704"/>
      <c r="D12" s="704"/>
      <c r="E12" s="704"/>
      <c r="F12" s="704"/>
      <c r="G12" s="704"/>
      <c r="H12" s="704"/>
      <c r="I12" s="704"/>
      <c r="J12" s="704"/>
      <c r="K12" s="704"/>
    </row>
    <row r="13" spans="1:11">
      <c r="A13" s="122" t="s">
        <v>741</v>
      </c>
      <c r="B13" s="259"/>
      <c r="C13" s="308" t="s">
        <v>8</v>
      </c>
      <c r="D13" s="156">
        <v>59</v>
      </c>
      <c r="E13" s="254">
        <v>4</v>
      </c>
      <c r="F13" s="269" t="s">
        <v>8</v>
      </c>
      <c r="G13" s="269" t="s">
        <v>8</v>
      </c>
      <c r="H13" s="269" t="s">
        <v>8</v>
      </c>
      <c r="I13" s="269" t="s">
        <v>8</v>
      </c>
      <c r="J13" s="269" t="s">
        <v>8</v>
      </c>
      <c r="K13" s="269" t="s">
        <v>8</v>
      </c>
    </row>
    <row r="14" spans="1:11">
      <c r="A14" s="122" t="s">
        <v>742</v>
      </c>
      <c r="B14" s="259"/>
      <c r="C14" s="308" t="s">
        <v>8</v>
      </c>
      <c r="D14" s="156">
        <v>7</v>
      </c>
      <c r="E14" s="254">
        <v>0</v>
      </c>
      <c r="F14" s="269" t="s">
        <v>8</v>
      </c>
      <c r="G14" s="269" t="s">
        <v>8</v>
      </c>
      <c r="H14" s="269" t="s">
        <v>8</v>
      </c>
      <c r="I14" s="269" t="s">
        <v>8</v>
      </c>
      <c r="J14" s="269" t="s">
        <v>8</v>
      </c>
      <c r="K14" s="269" t="s">
        <v>8</v>
      </c>
    </row>
    <row r="15" spans="1:11">
      <c r="A15" s="122" t="s">
        <v>743</v>
      </c>
      <c r="B15" s="259"/>
      <c r="C15" s="308" t="s">
        <v>8</v>
      </c>
      <c r="D15" s="156">
        <v>14</v>
      </c>
      <c r="E15" s="254">
        <v>3</v>
      </c>
      <c r="F15" s="269" t="s">
        <v>8</v>
      </c>
      <c r="G15" s="269" t="s">
        <v>8</v>
      </c>
      <c r="H15" s="269" t="s">
        <v>8</v>
      </c>
      <c r="I15" s="269" t="s">
        <v>8</v>
      </c>
      <c r="J15" s="269" t="s">
        <v>8</v>
      </c>
      <c r="K15" s="269" t="s">
        <v>8</v>
      </c>
    </row>
    <row r="16" spans="1:11">
      <c r="A16" s="122" t="s">
        <v>744</v>
      </c>
      <c r="B16" s="259"/>
      <c r="C16" s="308" t="s">
        <v>8</v>
      </c>
      <c r="D16" s="156">
        <v>11</v>
      </c>
      <c r="E16" s="254">
        <v>1</v>
      </c>
      <c r="F16" s="269" t="s">
        <v>8</v>
      </c>
      <c r="G16" s="269" t="s">
        <v>8</v>
      </c>
      <c r="H16" s="269" t="s">
        <v>8</v>
      </c>
      <c r="I16" s="269" t="s">
        <v>8</v>
      </c>
      <c r="J16" s="269" t="s">
        <v>8</v>
      </c>
      <c r="K16" s="269" t="s">
        <v>8</v>
      </c>
    </row>
    <row r="17" spans="1:11">
      <c r="A17" s="122" t="s">
        <v>745</v>
      </c>
      <c r="B17" s="259"/>
      <c r="C17" s="308" t="s">
        <v>8</v>
      </c>
      <c r="D17" s="156">
        <v>17</v>
      </c>
      <c r="E17" s="254">
        <v>3</v>
      </c>
      <c r="F17" s="269" t="s">
        <v>8</v>
      </c>
      <c r="G17" s="269" t="s">
        <v>8</v>
      </c>
      <c r="H17" s="269" t="s">
        <v>8</v>
      </c>
      <c r="I17" s="269" t="s">
        <v>8</v>
      </c>
      <c r="J17" s="269" t="s">
        <v>8</v>
      </c>
      <c r="K17" s="269" t="s">
        <v>8</v>
      </c>
    </row>
    <row r="18" spans="1:11">
      <c r="A18" s="122" t="s">
        <v>746</v>
      </c>
      <c r="B18" s="259"/>
      <c r="C18" s="308" t="s">
        <v>8</v>
      </c>
      <c r="D18" s="156">
        <v>40</v>
      </c>
      <c r="E18" s="254">
        <v>1</v>
      </c>
      <c r="F18" s="269" t="s">
        <v>8</v>
      </c>
      <c r="G18" s="269" t="s">
        <v>8</v>
      </c>
      <c r="H18" s="269" t="s">
        <v>8</v>
      </c>
      <c r="I18" s="269" t="s">
        <v>8</v>
      </c>
      <c r="J18" s="269" t="s">
        <v>8</v>
      </c>
      <c r="K18" s="269" t="s">
        <v>8</v>
      </c>
    </row>
    <row r="19" spans="1:11">
      <c r="A19" s="122" t="s">
        <v>747</v>
      </c>
      <c r="B19" s="259"/>
      <c r="C19" s="308" t="s">
        <v>8</v>
      </c>
      <c r="D19" s="156">
        <v>194</v>
      </c>
      <c r="E19" s="254">
        <v>20</v>
      </c>
      <c r="F19" s="269" t="s">
        <v>8</v>
      </c>
      <c r="G19" s="269" t="s">
        <v>8</v>
      </c>
      <c r="H19" s="269" t="s">
        <v>8</v>
      </c>
      <c r="I19" s="269" t="s">
        <v>8</v>
      </c>
      <c r="J19" s="269" t="s">
        <v>8</v>
      </c>
      <c r="K19" s="269" t="s">
        <v>8</v>
      </c>
    </row>
    <row r="20" spans="1:11">
      <c r="A20" s="122" t="s">
        <v>748</v>
      </c>
      <c r="B20" s="259"/>
      <c r="C20" s="308" t="s">
        <v>8</v>
      </c>
      <c r="D20" s="156">
        <v>22</v>
      </c>
      <c r="E20" s="254">
        <v>0</v>
      </c>
      <c r="F20" s="269" t="s">
        <v>8</v>
      </c>
      <c r="G20" s="269" t="s">
        <v>8</v>
      </c>
      <c r="H20" s="269" t="s">
        <v>8</v>
      </c>
      <c r="I20" s="269" t="s">
        <v>8</v>
      </c>
      <c r="J20" s="269" t="s">
        <v>8</v>
      </c>
      <c r="K20" s="269" t="s">
        <v>8</v>
      </c>
    </row>
    <row r="21" spans="1:11">
      <c r="A21" s="122" t="s">
        <v>749</v>
      </c>
      <c r="B21" s="259"/>
      <c r="C21" s="308" t="s">
        <v>8</v>
      </c>
      <c r="D21" s="156">
        <v>24</v>
      </c>
      <c r="E21" s="254">
        <v>3</v>
      </c>
      <c r="F21" s="269" t="s">
        <v>8</v>
      </c>
      <c r="G21" s="269" t="s">
        <v>8</v>
      </c>
      <c r="H21" s="269" t="s">
        <v>8</v>
      </c>
      <c r="I21" s="269" t="s">
        <v>8</v>
      </c>
      <c r="J21" s="269" t="s">
        <v>8</v>
      </c>
      <c r="K21" s="269" t="s">
        <v>8</v>
      </c>
    </row>
    <row r="22" spans="1:11">
      <c r="A22" s="122" t="s">
        <v>750</v>
      </c>
      <c r="B22" s="259"/>
      <c r="C22" s="308" t="s">
        <v>8</v>
      </c>
      <c r="D22" s="156">
        <v>18</v>
      </c>
      <c r="E22" s="254">
        <v>4</v>
      </c>
      <c r="F22" s="269" t="s">
        <v>8</v>
      </c>
      <c r="G22" s="269" t="s">
        <v>8</v>
      </c>
      <c r="H22" s="269" t="s">
        <v>8</v>
      </c>
      <c r="I22" s="269" t="s">
        <v>8</v>
      </c>
      <c r="J22" s="269" t="s">
        <v>8</v>
      </c>
      <c r="K22" s="269" t="s">
        <v>8</v>
      </c>
    </row>
    <row r="23" spans="1:11">
      <c r="A23" s="122" t="s">
        <v>751</v>
      </c>
      <c r="B23" s="259"/>
      <c r="C23" s="308" t="s">
        <v>8</v>
      </c>
      <c r="D23" s="156">
        <v>56</v>
      </c>
      <c r="E23" s="254">
        <v>6</v>
      </c>
      <c r="F23" s="269" t="s">
        <v>8</v>
      </c>
      <c r="G23" s="269" t="s">
        <v>8</v>
      </c>
      <c r="H23" s="269" t="s">
        <v>8</v>
      </c>
      <c r="I23" s="269" t="s">
        <v>8</v>
      </c>
      <c r="J23" s="269" t="s">
        <v>8</v>
      </c>
      <c r="K23" s="269" t="s">
        <v>8</v>
      </c>
    </row>
    <row r="24" spans="1:11">
      <c r="A24" s="122" t="s">
        <v>752</v>
      </c>
      <c r="B24" s="259"/>
      <c r="C24" s="308" t="s">
        <v>8</v>
      </c>
      <c r="D24" s="156">
        <v>30</v>
      </c>
      <c r="E24" s="254">
        <v>2</v>
      </c>
      <c r="F24" s="269" t="s">
        <v>8</v>
      </c>
      <c r="G24" s="269" t="s">
        <v>8</v>
      </c>
      <c r="H24" s="269" t="s">
        <v>8</v>
      </c>
      <c r="I24" s="269" t="s">
        <v>8</v>
      </c>
      <c r="J24" s="269" t="s">
        <v>8</v>
      </c>
      <c r="K24" s="269" t="s">
        <v>8</v>
      </c>
    </row>
    <row r="25" spans="1:11">
      <c r="A25" s="122" t="s">
        <v>753</v>
      </c>
      <c r="B25" s="259"/>
      <c r="C25" s="308" t="s">
        <v>8</v>
      </c>
      <c r="D25" s="156">
        <v>61</v>
      </c>
      <c r="E25" s="254">
        <v>4</v>
      </c>
      <c r="F25" s="269" t="s">
        <v>8</v>
      </c>
      <c r="G25" s="269" t="s">
        <v>8</v>
      </c>
      <c r="H25" s="269" t="s">
        <v>8</v>
      </c>
      <c r="I25" s="269" t="s">
        <v>8</v>
      </c>
      <c r="J25" s="269" t="s">
        <v>8</v>
      </c>
      <c r="K25" s="269" t="s">
        <v>8</v>
      </c>
    </row>
    <row r="26" spans="1:11">
      <c r="A26" s="122" t="s">
        <v>754</v>
      </c>
      <c r="B26" s="259"/>
      <c r="C26" s="308" t="s">
        <v>8</v>
      </c>
      <c r="D26" s="156">
        <v>24</v>
      </c>
      <c r="E26" s="254">
        <v>3</v>
      </c>
      <c r="F26" s="269" t="s">
        <v>8</v>
      </c>
      <c r="G26" s="269" t="s">
        <v>8</v>
      </c>
      <c r="H26" s="269" t="s">
        <v>8</v>
      </c>
      <c r="I26" s="269" t="s">
        <v>8</v>
      </c>
      <c r="J26" s="269" t="s">
        <v>8</v>
      </c>
      <c r="K26" s="269" t="s">
        <v>8</v>
      </c>
    </row>
    <row r="27" spans="1:11">
      <c r="A27" s="122" t="s">
        <v>755</v>
      </c>
      <c r="B27" s="259"/>
      <c r="C27" s="308" t="s">
        <v>8</v>
      </c>
      <c r="D27" s="156">
        <v>5</v>
      </c>
      <c r="E27" s="254">
        <v>0</v>
      </c>
      <c r="F27" s="269" t="s">
        <v>8</v>
      </c>
      <c r="G27" s="269" t="s">
        <v>8</v>
      </c>
      <c r="H27" s="269" t="s">
        <v>8</v>
      </c>
      <c r="I27" s="269" t="s">
        <v>8</v>
      </c>
      <c r="J27" s="269" t="s">
        <v>8</v>
      </c>
      <c r="K27" s="269" t="s">
        <v>8</v>
      </c>
    </row>
    <row r="28" spans="1:11">
      <c r="A28" s="122" t="s">
        <v>756</v>
      </c>
      <c r="B28" s="259"/>
      <c r="C28" s="308" t="s">
        <v>8</v>
      </c>
      <c r="D28" s="156">
        <v>18</v>
      </c>
      <c r="E28" s="254">
        <v>0</v>
      </c>
      <c r="F28" s="269" t="s">
        <v>8</v>
      </c>
      <c r="G28" s="269" t="s">
        <v>8</v>
      </c>
      <c r="H28" s="269" t="s">
        <v>8</v>
      </c>
      <c r="I28" s="269" t="s">
        <v>8</v>
      </c>
      <c r="J28" s="269" t="s">
        <v>8</v>
      </c>
      <c r="K28" s="269" t="s">
        <v>8</v>
      </c>
    </row>
    <row r="29" spans="1:11">
      <c r="A29" s="122" t="s">
        <v>757</v>
      </c>
      <c r="B29" s="259"/>
      <c r="C29" s="308" t="s">
        <v>8</v>
      </c>
      <c r="D29" s="156">
        <v>1</v>
      </c>
      <c r="E29" s="254">
        <v>0</v>
      </c>
      <c r="F29" s="269" t="s">
        <v>8</v>
      </c>
      <c r="G29" s="269" t="s">
        <v>8</v>
      </c>
      <c r="H29" s="269" t="s">
        <v>8</v>
      </c>
      <c r="I29" s="269" t="s">
        <v>8</v>
      </c>
      <c r="J29" s="269" t="s">
        <v>8</v>
      </c>
      <c r="K29" s="269" t="s">
        <v>8</v>
      </c>
    </row>
    <row r="30" spans="1:11">
      <c r="A30" s="122" t="s">
        <v>758</v>
      </c>
      <c r="B30" s="259"/>
      <c r="C30" s="308" t="s">
        <v>8</v>
      </c>
      <c r="D30" s="156">
        <v>28</v>
      </c>
      <c r="E30" s="254">
        <v>2</v>
      </c>
      <c r="F30" s="269" t="s">
        <v>8</v>
      </c>
      <c r="G30" s="269" t="s">
        <v>8</v>
      </c>
      <c r="H30" s="269" t="s">
        <v>8</v>
      </c>
      <c r="I30" s="269" t="s">
        <v>8</v>
      </c>
      <c r="J30" s="269" t="s">
        <v>8</v>
      </c>
      <c r="K30" s="269" t="s">
        <v>8</v>
      </c>
    </row>
    <row r="31" spans="1:11">
      <c r="A31" s="122" t="s">
        <v>759</v>
      </c>
      <c r="B31" s="259"/>
      <c r="C31" s="298" t="s">
        <v>8</v>
      </c>
      <c r="D31" s="156">
        <v>12</v>
      </c>
      <c r="E31" s="254">
        <v>2</v>
      </c>
      <c r="F31" s="269" t="s">
        <v>8</v>
      </c>
      <c r="G31" s="269" t="s">
        <v>8</v>
      </c>
      <c r="H31" s="269" t="s">
        <v>8</v>
      </c>
      <c r="I31" s="269" t="s">
        <v>8</v>
      </c>
      <c r="J31" s="269" t="s">
        <v>8</v>
      </c>
      <c r="K31" s="269" t="s">
        <v>8</v>
      </c>
    </row>
    <row r="32" spans="1:11">
      <c r="A32" s="122" t="s">
        <v>760</v>
      </c>
      <c r="B32" s="259"/>
      <c r="C32" s="308" t="s">
        <v>8</v>
      </c>
      <c r="D32" s="156">
        <v>7</v>
      </c>
      <c r="E32" s="254">
        <v>0</v>
      </c>
      <c r="F32" s="269" t="s">
        <v>8</v>
      </c>
      <c r="G32" s="269" t="s">
        <v>8</v>
      </c>
      <c r="H32" s="269" t="s">
        <v>8</v>
      </c>
      <c r="I32" s="269" t="s">
        <v>8</v>
      </c>
      <c r="J32" s="269" t="s">
        <v>8</v>
      </c>
      <c r="K32" s="269" t="s">
        <v>8</v>
      </c>
    </row>
    <row r="33" spans="1:11">
      <c r="A33" s="122" t="s">
        <v>761</v>
      </c>
      <c r="B33" s="259"/>
      <c r="C33" s="308" t="s">
        <v>8</v>
      </c>
      <c r="D33" s="156">
        <v>1</v>
      </c>
      <c r="E33" s="254">
        <v>1</v>
      </c>
      <c r="F33" s="269" t="s">
        <v>8</v>
      </c>
      <c r="G33" s="269" t="s">
        <v>8</v>
      </c>
      <c r="H33" s="269" t="s">
        <v>8</v>
      </c>
      <c r="I33" s="269" t="s">
        <v>8</v>
      </c>
      <c r="J33" s="269" t="s">
        <v>8</v>
      </c>
      <c r="K33" s="269" t="s">
        <v>8</v>
      </c>
    </row>
    <row r="34" spans="1:11">
      <c r="A34" s="122" t="s">
        <v>762</v>
      </c>
      <c r="B34" s="259"/>
      <c r="C34" s="308" t="s">
        <v>8</v>
      </c>
      <c r="D34" s="156">
        <v>7</v>
      </c>
      <c r="E34" s="254">
        <v>2</v>
      </c>
      <c r="F34" s="269" t="s">
        <v>8</v>
      </c>
      <c r="G34" s="269" t="s">
        <v>8</v>
      </c>
      <c r="H34" s="269" t="s">
        <v>8</v>
      </c>
      <c r="I34" s="269" t="s">
        <v>8</v>
      </c>
      <c r="J34" s="269" t="s">
        <v>8</v>
      </c>
      <c r="K34" s="269" t="s">
        <v>8</v>
      </c>
    </row>
    <row r="35" spans="1:11">
      <c r="A35" s="122" t="s">
        <v>763</v>
      </c>
      <c r="B35" s="259"/>
      <c r="C35" s="308" t="s">
        <v>8</v>
      </c>
      <c r="D35" s="156">
        <v>53</v>
      </c>
      <c r="E35" s="254">
        <v>5</v>
      </c>
      <c r="F35" s="269" t="s">
        <v>8</v>
      </c>
      <c r="G35" s="269" t="s">
        <v>8</v>
      </c>
      <c r="H35" s="269" t="s">
        <v>8</v>
      </c>
      <c r="I35" s="269" t="s">
        <v>8</v>
      </c>
      <c r="J35" s="269" t="s">
        <v>8</v>
      </c>
      <c r="K35" s="269" t="s">
        <v>8</v>
      </c>
    </row>
    <row r="36" spans="1:11">
      <c r="A36" s="122" t="s">
        <v>764</v>
      </c>
      <c r="B36" s="259"/>
      <c r="C36" s="308" t="s">
        <v>8</v>
      </c>
      <c r="D36" s="156">
        <v>14</v>
      </c>
      <c r="E36" s="254">
        <v>0</v>
      </c>
      <c r="F36" s="269" t="s">
        <v>8</v>
      </c>
      <c r="G36" s="269" t="s">
        <v>8</v>
      </c>
      <c r="H36" s="269" t="s">
        <v>8</v>
      </c>
      <c r="I36" s="269" t="s">
        <v>8</v>
      </c>
      <c r="J36" s="269" t="s">
        <v>8</v>
      </c>
      <c r="K36" s="269" t="s">
        <v>8</v>
      </c>
    </row>
    <row r="37" spans="1:11">
      <c r="A37" s="122" t="s">
        <v>765</v>
      </c>
      <c r="B37" s="259"/>
      <c r="C37" s="308" t="s">
        <v>8</v>
      </c>
      <c r="D37" s="156">
        <v>220</v>
      </c>
      <c r="E37" s="254">
        <v>22</v>
      </c>
      <c r="F37" s="269" t="s">
        <v>8</v>
      </c>
      <c r="G37" s="269" t="s">
        <v>8</v>
      </c>
      <c r="H37" s="269" t="s">
        <v>8</v>
      </c>
      <c r="I37" s="269" t="s">
        <v>8</v>
      </c>
      <c r="J37" s="269" t="s">
        <v>8</v>
      </c>
      <c r="K37" s="269" t="s">
        <v>8</v>
      </c>
    </row>
    <row r="38" spans="1:11">
      <c r="A38" s="122" t="s">
        <v>766</v>
      </c>
      <c r="B38" s="259"/>
      <c r="C38" s="308" t="s">
        <v>8</v>
      </c>
      <c r="D38" s="156">
        <v>16</v>
      </c>
      <c r="E38" s="254">
        <v>3</v>
      </c>
      <c r="F38" s="269" t="s">
        <v>8</v>
      </c>
      <c r="G38" s="269" t="s">
        <v>8</v>
      </c>
      <c r="H38" s="269" t="s">
        <v>8</v>
      </c>
      <c r="I38" s="269" t="s">
        <v>8</v>
      </c>
      <c r="J38" s="269" t="s">
        <v>8</v>
      </c>
      <c r="K38" s="269" t="s">
        <v>8</v>
      </c>
    </row>
    <row r="39" spans="1:11">
      <c r="A39" s="122" t="s">
        <v>767</v>
      </c>
      <c r="B39" s="259"/>
      <c r="C39" s="308" t="s">
        <v>8</v>
      </c>
      <c r="D39" s="156">
        <v>285</v>
      </c>
      <c r="E39" s="254">
        <v>28</v>
      </c>
      <c r="F39" s="269" t="s">
        <v>8</v>
      </c>
      <c r="G39" s="269" t="s">
        <v>8</v>
      </c>
      <c r="H39" s="269" t="s">
        <v>8</v>
      </c>
      <c r="I39" s="269" t="s">
        <v>8</v>
      </c>
      <c r="J39" s="269" t="s">
        <v>8</v>
      </c>
      <c r="K39" s="269" t="s">
        <v>8</v>
      </c>
    </row>
    <row r="40" spans="1:11">
      <c r="A40" s="153" t="s">
        <v>768</v>
      </c>
      <c r="B40" s="152"/>
      <c r="C40" s="390" t="s">
        <v>8</v>
      </c>
      <c r="D40" s="400">
        <f>SUM(D13:D39)</f>
        <v>1244</v>
      </c>
      <c r="E40" s="152">
        <f>SUM(E13:E39)</f>
        <v>119</v>
      </c>
      <c r="F40" s="152" t="s">
        <v>8</v>
      </c>
      <c r="G40" s="152" t="s">
        <v>8</v>
      </c>
      <c r="H40" s="152" t="s">
        <v>8</v>
      </c>
      <c r="I40" s="152" t="s">
        <v>8</v>
      </c>
      <c r="J40" s="152" t="s">
        <v>8</v>
      </c>
      <c r="K40" s="152" t="s">
        <v>8</v>
      </c>
    </row>
    <row r="41" spans="1:11">
      <c r="A41" s="112"/>
      <c r="B41" s="305"/>
      <c r="C41" s="305"/>
      <c r="D41" s="305"/>
      <c r="E41" s="306"/>
      <c r="F41" s="306"/>
      <c r="G41" s="306"/>
      <c r="H41" s="389"/>
      <c r="I41" s="389"/>
      <c r="J41" s="279"/>
      <c r="K41" s="306"/>
    </row>
    <row r="42" spans="1:11">
      <c r="A42" s="703" t="s">
        <v>769</v>
      </c>
      <c r="B42" s="704"/>
      <c r="C42" s="704"/>
      <c r="D42" s="704"/>
      <c r="E42" s="704"/>
      <c r="F42" s="704"/>
      <c r="G42" s="704"/>
      <c r="H42" s="704"/>
      <c r="I42" s="704"/>
      <c r="J42" s="704"/>
      <c r="K42" s="704"/>
    </row>
    <row r="43" spans="1:11">
      <c r="A43" s="122" t="s">
        <v>770</v>
      </c>
      <c r="B43" s="254"/>
      <c r="C43" s="298" t="s">
        <v>8</v>
      </c>
      <c r="D43" s="156">
        <v>322</v>
      </c>
      <c r="E43" s="254">
        <v>34</v>
      </c>
      <c r="F43" s="269" t="s">
        <v>8</v>
      </c>
      <c r="G43" s="269" t="s">
        <v>8</v>
      </c>
      <c r="H43" s="269" t="s">
        <v>8</v>
      </c>
      <c r="I43" s="269" t="s">
        <v>8</v>
      </c>
      <c r="J43" s="269" t="s">
        <v>8</v>
      </c>
      <c r="K43" s="269" t="s">
        <v>8</v>
      </c>
    </row>
    <row r="44" spans="1:11">
      <c r="A44" s="122" t="s">
        <v>771</v>
      </c>
      <c r="B44" s="254"/>
      <c r="C44" s="308" t="s">
        <v>8</v>
      </c>
      <c r="D44" s="156">
        <v>304</v>
      </c>
      <c r="E44" s="254">
        <v>25</v>
      </c>
      <c r="F44" s="269" t="s">
        <v>8</v>
      </c>
      <c r="G44" s="269" t="s">
        <v>8</v>
      </c>
      <c r="H44" s="269" t="s">
        <v>8</v>
      </c>
      <c r="I44" s="269" t="s">
        <v>8</v>
      </c>
      <c r="J44" s="269" t="s">
        <v>8</v>
      </c>
      <c r="K44" s="269" t="s">
        <v>8</v>
      </c>
    </row>
    <row r="45" spans="1:11">
      <c r="A45" s="122" t="s">
        <v>772</v>
      </c>
      <c r="B45" s="254"/>
      <c r="C45" s="308" t="s">
        <v>8</v>
      </c>
      <c r="D45" s="156">
        <v>163</v>
      </c>
      <c r="E45" s="254">
        <v>11</v>
      </c>
      <c r="F45" s="269" t="s">
        <v>8</v>
      </c>
      <c r="G45" s="269" t="s">
        <v>8</v>
      </c>
      <c r="H45" s="269" t="s">
        <v>8</v>
      </c>
      <c r="I45" s="269" t="s">
        <v>8</v>
      </c>
      <c r="J45" s="269" t="s">
        <v>8</v>
      </c>
      <c r="K45" s="269" t="s">
        <v>8</v>
      </c>
    </row>
    <row r="46" spans="1:11">
      <c r="A46" s="122" t="s">
        <v>773</v>
      </c>
      <c r="B46" s="254"/>
      <c r="C46" s="308" t="s">
        <v>8</v>
      </c>
      <c r="D46" s="156">
        <v>25</v>
      </c>
      <c r="E46" s="254">
        <v>3</v>
      </c>
      <c r="F46" s="269" t="s">
        <v>8</v>
      </c>
      <c r="G46" s="269" t="s">
        <v>8</v>
      </c>
      <c r="H46" s="269" t="s">
        <v>8</v>
      </c>
      <c r="I46" s="269" t="s">
        <v>8</v>
      </c>
      <c r="J46" s="269" t="s">
        <v>8</v>
      </c>
      <c r="K46" s="269" t="s">
        <v>8</v>
      </c>
    </row>
    <row r="47" spans="1:11">
      <c r="A47" s="122" t="s">
        <v>774</v>
      </c>
      <c r="B47" s="254"/>
      <c r="C47" s="308" t="s">
        <v>8</v>
      </c>
      <c r="D47" s="156">
        <v>10</v>
      </c>
      <c r="E47" s="254">
        <v>6</v>
      </c>
      <c r="F47" s="269" t="s">
        <v>8</v>
      </c>
      <c r="G47" s="269" t="s">
        <v>8</v>
      </c>
      <c r="H47" s="269" t="s">
        <v>8</v>
      </c>
      <c r="I47" s="269" t="s">
        <v>8</v>
      </c>
      <c r="J47" s="269" t="s">
        <v>8</v>
      </c>
      <c r="K47" s="269" t="s">
        <v>8</v>
      </c>
    </row>
    <row r="48" spans="1:11">
      <c r="A48" s="122" t="s">
        <v>775</v>
      </c>
      <c r="B48" s="254"/>
      <c r="C48" s="308" t="s">
        <v>8</v>
      </c>
      <c r="D48" s="156">
        <v>111</v>
      </c>
      <c r="E48" s="254">
        <v>8</v>
      </c>
      <c r="F48" s="269" t="s">
        <v>8</v>
      </c>
      <c r="G48" s="269" t="s">
        <v>8</v>
      </c>
      <c r="H48" s="269" t="s">
        <v>8</v>
      </c>
      <c r="I48" s="269" t="s">
        <v>8</v>
      </c>
      <c r="J48" s="269" t="s">
        <v>8</v>
      </c>
      <c r="K48" s="269" t="s">
        <v>8</v>
      </c>
    </row>
    <row r="49" spans="1:11">
      <c r="A49" s="122" t="s">
        <v>776</v>
      </c>
      <c r="B49" s="254"/>
      <c r="C49" s="308" t="s">
        <v>8</v>
      </c>
      <c r="D49" s="156">
        <v>52</v>
      </c>
      <c r="E49" s="254">
        <v>2</v>
      </c>
      <c r="F49" s="269" t="s">
        <v>8</v>
      </c>
      <c r="G49" s="269" t="s">
        <v>8</v>
      </c>
      <c r="H49" s="269" t="s">
        <v>8</v>
      </c>
      <c r="I49" s="269" t="s">
        <v>8</v>
      </c>
      <c r="J49" s="269" t="s">
        <v>8</v>
      </c>
      <c r="K49" s="269" t="s">
        <v>8</v>
      </c>
    </row>
    <row r="50" spans="1:11">
      <c r="A50" s="122" t="s">
        <v>777</v>
      </c>
      <c r="B50" s="254"/>
      <c r="C50" s="308" t="s">
        <v>8</v>
      </c>
      <c r="D50" s="156">
        <v>32</v>
      </c>
      <c r="E50" s="254">
        <v>1</v>
      </c>
      <c r="F50" s="269" t="s">
        <v>8</v>
      </c>
      <c r="G50" s="269" t="s">
        <v>8</v>
      </c>
      <c r="H50" s="269" t="s">
        <v>8</v>
      </c>
      <c r="I50" s="269" t="s">
        <v>8</v>
      </c>
      <c r="J50" s="269" t="s">
        <v>8</v>
      </c>
      <c r="K50" s="269" t="s">
        <v>8</v>
      </c>
    </row>
    <row r="51" spans="1:11">
      <c r="A51" s="122" t="s">
        <v>778</v>
      </c>
      <c r="B51" s="254"/>
      <c r="C51" s="308" t="s">
        <v>8</v>
      </c>
      <c r="D51" s="156">
        <v>193</v>
      </c>
      <c r="E51" s="254">
        <v>28</v>
      </c>
      <c r="F51" s="269" t="s">
        <v>8</v>
      </c>
      <c r="G51" s="269" t="s">
        <v>8</v>
      </c>
      <c r="H51" s="269" t="s">
        <v>8</v>
      </c>
      <c r="I51" s="269" t="s">
        <v>8</v>
      </c>
      <c r="J51" s="269" t="s">
        <v>8</v>
      </c>
      <c r="K51" s="269" t="s">
        <v>8</v>
      </c>
    </row>
    <row r="52" spans="1:11">
      <c r="A52" s="122" t="s">
        <v>779</v>
      </c>
      <c r="B52" s="254"/>
      <c r="C52" s="298" t="s">
        <v>8</v>
      </c>
      <c r="D52" s="156">
        <v>1</v>
      </c>
      <c r="E52" s="254">
        <v>0</v>
      </c>
      <c r="F52" s="269" t="s">
        <v>8</v>
      </c>
      <c r="G52" s="269" t="s">
        <v>8</v>
      </c>
      <c r="H52" s="269" t="s">
        <v>8</v>
      </c>
      <c r="I52" s="269" t="s">
        <v>8</v>
      </c>
      <c r="J52" s="269" t="s">
        <v>8</v>
      </c>
      <c r="K52" s="269" t="s">
        <v>8</v>
      </c>
    </row>
    <row r="53" spans="1:11">
      <c r="A53" s="122" t="s">
        <v>767</v>
      </c>
      <c r="B53" s="254"/>
      <c r="C53" s="308" t="s">
        <v>8</v>
      </c>
      <c r="D53" s="156">
        <v>31</v>
      </c>
      <c r="E53" s="254">
        <v>1</v>
      </c>
      <c r="F53" s="269" t="s">
        <v>8</v>
      </c>
      <c r="G53" s="269" t="s">
        <v>8</v>
      </c>
      <c r="H53" s="269" t="s">
        <v>8</v>
      </c>
      <c r="I53" s="269" t="s">
        <v>8</v>
      </c>
      <c r="J53" s="269" t="s">
        <v>8</v>
      </c>
      <c r="K53" s="269" t="s">
        <v>8</v>
      </c>
    </row>
    <row r="54" spans="1:11">
      <c r="A54" s="153" t="s">
        <v>768</v>
      </c>
      <c r="B54" s="152"/>
      <c r="C54" s="390" t="s">
        <v>8</v>
      </c>
      <c r="D54" s="401">
        <f>SUM(D43:D53)</f>
        <v>1244</v>
      </c>
      <c r="E54" s="152">
        <f>SUM(E43:E53)</f>
        <v>119</v>
      </c>
      <c r="F54" s="152" t="s">
        <v>8</v>
      </c>
      <c r="G54" s="152" t="s">
        <v>8</v>
      </c>
      <c r="H54" s="152" t="s">
        <v>8</v>
      </c>
      <c r="I54" s="152" t="s">
        <v>8</v>
      </c>
      <c r="J54" s="152" t="s">
        <v>8</v>
      </c>
      <c r="K54" s="152" t="s">
        <v>8</v>
      </c>
    </row>
    <row r="55" spans="1:11" ht="12.6" customHeight="1">
      <c r="A55" s="479" t="s">
        <v>780</v>
      </c>
      <c r="B55" s="449"/>
      <c r="C55" s="449"/>
      <c r="D55" s="449"/>
      <c r="E55" s="449"/>
      <c r="F55" s="449"/>
      <c r="G55" s="449"/>
      <c r="H55" s="449"/>
      <c r="I55" s="449"/>
      <c r="J55" s="449"/>
      <c r="K55" s="450"/>
    </row>
    <row r="56" spans="1:11" s="11" customFormat="1" ht="14.45">
      <c r="A56" s="524" t="s">
        <v>781</v>
      </c>
      <c r="B56" s="253"/>
      <c r="C56" s="253"/>
      <c r="D56" s="253"/>
      <c r="E56" s="253"/>
      <c r="F56" s="253"/>
      <c r="G56" s="253"/>
      <c r="H56" s="253"/>
      <c r="I56" s="253"/>
      <c r="J56" s="253"/>
      <c r="K56" s="451"/>
    </row>
    <row r="57" spans="1:11" s="11" customFormat="1" ht="26.45" customHeight="1">
      <c r="A57" s="581" t="s">
        <v>782</v>
      </c>
      <c r="B57" s="582"/>
      <c r="C57" s="582"/>
      <c r="D57" s="582"/>
      <c r="E57" s="582"/>
      <c r="F57" s="582"/>
      <c r="G57" s="582"/>
      <c r="H57" s="582"/>
      <c r="I57" s="582"/>
      <c r="J57" s="582"/>
      <c r="K57" s="583"/>
    </row>
    <row r="58" spans="1:11" s="11" customFormat="1" ht="12.6">
      <c r="A58" s="243"/>
      <c r="B58" s="253"/>
      <c r="C58" s="253"/>
      <c r="D58" s="253"/>
      <c r="E58" s="253"/>
      <c r="F58" s="253"/>
      <c r="G58" s="253"/>
      <c r="H58" s="253"/>
      <c r="I58" s="253"/>
      <c r="J58" s="253"/>
      <c r="K58" s="253"/>
    </row>
  </sheetData>
  <mergeCells count="7">
    <mergeCell ref="B1:H1"/>
    <mergeCell ref="B2:K2"/>
    <mergeCell ref="A57:K57"/>
    <mergeCell ref="A3:K3"/>
    <mergeCell ref="A8:K8"/>
    <mergeCell ref="A12:K12"/>
    <mergeCell ref="A42:K4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7acb8b3-c837-4f15-b2cd-55b37328a41d">
      <UserInfo>
        <DisplayName>Svetlic, Fabio</DisplayName>
        <AccountId>378</AccountId>
        <AccountType/>
      </UserInfo>
      <UserInfo>
        <DisplayName>Iozzo, Veni</DisplayName>
        <AccountId>1129</AccountId>
        <AccountType/>
      </UserInfo>
      <UserInfo>
        <DisplayName>Webster, Steve</DisplayName>
        <AccountId>369</AccountId>
        <AccountType/>
      </UserInfo>
      <UserInfo>
        <DisplayName>Dion, Barry</DisplayName>
        <AccountId>659</AccountId>
        <AccountType/>
      </UserInfo>
      <UserInfo>
        <DisplayName>Ang Co, Alberto</DisplayName>
        <AccountId>413</AccountId>
        <AccountType/>
      </UserInfo>
      <UserInfo>
        <DisplayName>Duncan, Barbara</DisplayName>
        <AccountId>1216</AccountId>
        <AccountType/>
      </UserInfo>
      <UserInfo>
        <DisplayName>Dhaliwal, Bindu</DisplayName>
        <AccountId>6</AccountId>
        <AccountType/>
      </UserInfo>
      <UserInfo>
        <DisplayName>ASHOK KUMAR, ADITYA</DisplayName>
        <AccountId>22</AccountId>
        <AccountType/>
      </UserInfo>
      <UserInfo>
        <DisplayName>Paluck, MacKenzie</DisplayName>
        <AccountId>21</AccountId>
        <AccountType/>
      </UserInfo>
      <UserInfo>
        <DisplayName>Nicholas, Josh</DisplayName>
        <AccountId>367</AccountId>
        <AccountType/>
      </UserInfo>
      <UserInfo>
        <DisplayName>Proskurovsky, Marina</DisplayName>
        <AccountId>26</AccountId>
        <AccountType/>
      </UserInfo>
      <UserInfo>
        <DisplayName>Alves, Elita</DisplayName>
        <AccountId>25</AccountId>
        <AccountType/>
      </UserInfo>
      <UserInfo>
        <DisplayName>Wexler, Rachel</DisplayName>
        <AccountId>27</AccountId>
        <AccountType/>
      </UserInfo>
      <UserInfo>
        <DisplayName>Metivier, Eric</DisplayName>
        <AccountId>326</AccountId>
        <AccountType/>
      </UserInfo>
      <UserInfo>
        <DisplayName>Green, Jacqueline - Corporate Banking</DisplayName>
        <AccountId>163</AccountId>
        <AccountType/>
      </UserInfo>
      <UserInfo>
        <DisplayName>Samarth, Siddharth</DisplayName>
        <AccountId>162</AccountId>
        <AccountType/>
      </UserInfo>
      <UserInfo>
        <DisplayName>Bhargava, Venkatesh</DisplayName>
        <AccountId>73</AccountId>
        <AccountType/>
      </UserInfo>
      <UserInfo>
        <DisplayName>Brooks, James - Investment Banking</DisplayName>
        <AccountId>261</AccountId>
        <AccountType/>
      </UserInfo>
      <UserInfo>
        <DisplayName>Wright, James</DisplayName>
        <AccountId>649</AccountId>
        <AccountType/>
      </UserInfo>
      <UserInfo>
        <DisplayName>Henry, Jamaliah</DisplayName>
        <AccountId>1217</AccountId>
        <AccountType/>
      </UserInfo>
      <UserInfo>
        <DisplayName>Karim, Zeenat - Corporate Banking</DisplayName>
        <AccountId>1218</AccountId>
        <AccountType/>
      </UserInfo>
      <UserInfo>
        <DisplayName>Picov, Josh</DisplayName>
        <AccountId>776</AccountId>
        <AccountType/>
      </UserInfo>
      <UserInfo>
        <DisplayName>Scala, Linda</DisplayName>
        <AccountId>193</AccountId>
        <AccountType/>
      </UserInfo>
      <UserInfo>
        <DisplayName>Drury, Kaitlyn</DisplayName>
        <AccountId>332</AccountId>
        <AccountType/>
      </UserInfo>
      <UserInfo>
        <DisplayName>Mokhtarinia, Helen</DisplayName>
        <AccountId>1219</AccountId>
        <AccountType/>
      </UserInfo>
      <UserInfo>
        <DisplayName>Philip, Nick</DisplayName>
        <AccountId>323</AccountId>
        <AccountType/>
      </UserInfo>
      <UserInfo>
        <DisplayName>Hernandez Martinez, Nadia</DisplayName>
        <AccountId>280</AccountId>
        <AccountType/>
      </UserInfo>
      <UserInfo>
        <DisplayName>Onoh, Ify</DisplayName>
        <AccountId>1220</AccountId>
        <AccountType/>
      </UserInfo>
      <UserInfo>
        <DisplayName>Braeken, Catherine</DisplayName>
        <AccountId>615</AccountId>
        <AccountType/>
      </UserInfo>
      <UserInfo>
        <DisplayName>Gregory, Maria</DisplayName>
        <AccountId>393</AccountId>
        <AccountType/>
      </UserInfo>
      <UserInfo>
        <DisplayName>Belling, Erica</DisplayName>
        <AccountId>305</AccountId>
        <AccountType/>
      </UserInfo>
      <UserInfo>
        <DisplayName>Bremner, Leanne</DisplayName>
        <AccountId>24</AccountId>
        <AccountType/>
      </UserInfo>
    </SharedWithUsers>
    <lcf76f155ced4ddcb4097134ff3c332f xmlns="3e5b7529-9529-411b-b8d3-0a16b3fdbcee">
      <Terms xmlns="http://schemas.microsoft.com/office/infopath/2007/PartnerControls"/>
    </lcf76f155ced4ddcb4097134ff3c332f>
    <Number xmlns="3e5b7529-9529-411b-b8d3-0a16b3fdbcee" xsi:nil="true"/>
    <TaxCatchAll xmlns="d7acb8b3-c837-4f15-b2cd-55b37328a41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BA8F135724C843AEB0B1D0F7495024" ma:contentTypeVersion="15" ma:contentTypeDescription="Create a new document." ma:contentTypeScope="" ma:versionID="b78d4f75be3d6004b9e98a4895b5f9d7">
  <xsd:schema xmlns:xsd="http://www.w3.org/2001/XMLSchema" xmlns:xs="http://www.w3.org/2001/XMLSchema" xmlns:p="http://schemas.microsoft.com/office/2006/metadata/properties" xmlns:ns2="3e5b7529-9529-411b-b8d3-0a16b3fdbcee" xmlns:ns3="d7acb8b3-c837-4f15-b2cd-55b37328a41d" targetNamespace="http://schemas.microsoft.com/office/2006/metadata/properties" ma:root="true" ma:fieldsID="91ba2d7201da4b490f53ebfb8fe12022" ns2:_="" ns3:_="">
    <xsd:import namespace="3e5b7529-9529-411b-b8d3-0a16b3fdbcee"/>
    <xsd:import namespace="d7acb8b3-c837-4f15-b2cd-55b37328a41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Number"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b7529-9529-411b-b8d3-0a16b3fdb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Number" ma:index="11" nillable="true" ma:displayName="Number" ma:format="Dropdown" ma:internalName="Number" ma:percentage="FALSE">
      <xsd:simpleType>
        <xsd:restriction base="dms:Number"/>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cb8b3-c837-4f15-b2cd-55b37328a4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fa37b87-d153-46e4-9bcb-c32dbc15c976}" ma:internalName="TaxCatchAll" ma:showField="CatchAllData" ma:web="d7acb8b3-c837-4f15-b2cd-55b37328a4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F08E8D-91EB-40FD-A49C-4F4679FD05F3}"/>
</file>

<file path=customXml/itemProps2.xml><?xml version="1.0" encoding="utf-8"?>
<ds:datastoreItem xmlns:ds="http://schemas.openxmlformats.org/officeDocument/2006/customXml" ds:itemID="{492B6030-43B8-4A36-840A-B6F5661DC17F}"/>
</file>

<file path=customXml/itemProps3.xml><?xml version="1.0" encoding="utf-8"?>
<ds:datastoreItem xmlns:ds="http://schemas.openxmlformats.org/officeDocument/2006/customXml" ds:itemID="{DDA67352-0B0A-4630-BDB1-26B12A8C7A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Christie, Christopher</dc:creator>
  <cp:keywords/>
  <dc:description/>
  <cp:lastModifiedBy>Belling, Erica</cp:lastModifiedBy>
  <cp:revision/>
  <dcterms:created xsi:type="dcterms:W3CDTF">2018-11-19T18:58:18Z</dcterms:created>
  <dcterms:modified xsi:type="dcterms:W3CDTF">2024-03-08T17:09:16Z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0x01010010BA8F135724C843AEB0B1D0F7495024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