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defaultThemeVersion="166925"/>
  <mc:AlternateContent xmlns:mc="http://schemas.openxmlformats.org/markup-compatibility/2006">
    <mc:Choice Requires="x15">
      <x15ac:absPath xmlns:x15ac="http://schemas.microsoft.com/office/spreadsheetml/2010/11/ac" url="https://cibc.sharepoint.com/sites/EnterpriseESG/Shared Documents/3_Disclosure &amp; Impact Measurement/Sustainability Report/2023 Sustainability Report/Content/ESG Data Tables/FR/"/>
    </mc:Choice>
  </mc:AlternateContent>
  <xr:revisionPtr revIDLastSave="19" documentId="13_ncr:1_{5A8CDAF3-F3CF-4258-A49F-689AE683C430}" xr6:coauthVersionLast="47" xr6:coauthVersionMax="47" xr10:uidLastSave="{B8BE5FC7-B71C-4F93-B619-343B02F58F4D}"/>
  <bookViews>
    <workbookView xWindow="28680" yWindow="-120" windowWidth="29040" windowHeight="15840" firstSheet="3" activeTab="3" xr2:uid="{00000000-000D-0000-FFFF-FFFF00000000}"/>
  </bookViews>
  <sheets>
    <sheet name="Introduction" sheetId="10" r:id="rId1"/>
    <sheet name="Généralités" sheetId="15" r:id="rId2"/>
    <sheet name="Gouvernance" sheetId="12" r:id="rId3"/>
    <sheet name="Société" sheetId="11" r:id="rId4"/>
    <sheet name="Environnement" sheetId="9" r:id="rId5"/>
    <sheet name="Produits et solutions durables" sheetId="14" r:id="rId6"/>
    <sheet name="Reference material" sheetId="13" state="hidden" r:id="rId7"/>
    <sheet name="Émissions financées" sheetId="18" r:id="rId8"/>
    <sheet name="Plaintes" sheetId="17" r:id="rId9"/>
  </sheets>
  <externalReferences>
    <externalReference r:id="rId10"/>
  </externalReferences>
  <definedNames>
    <definedName name="_xlnm.Print_Area" localSheetId="4">Environnement!$A$1:$K$143</definedName>
    <definedName name="_xlnm.Print_Area" localSheetId="5">'Produits et solutions durables'!$A$1:$AY$3</definedName>
    <definedName name="SteamLbstoGJ">[1]Conversion_Factors!$D$11</definedName>
  </definedNames>
  <calcPr calcId="191028" iterate="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 i="15" l="1"/>
  <c r="C46" i="15"/>
  <c r="E11" i="15"/>
  <c r="D11" i="15"/>
  <c r="E30" i="12"/>
  <c r="D30" i="12"/>
  <c r="D49" i="9" l="1"/>
  <c r="D55" i="9"/>
  <c r="D54" i="17" l="1"/>
  <c r="D40" i="17"/>
  <c r="C15" i="15"/>
  <c r="C11" i="15"/>
  <c r="F79" i="9"/>
  <c r="E79" i="9"/>
  <c r="C31" i="15"/>
  <c r="C30" i="15"/>
  <c r="C26" i="15"/>
  <c r="C7" i="15"/>
  <c r="C16" i="15" s="1"/>
  <c r="D56" i="9"/>
  <c r="D57" i="9"/>
  <c r="D63" i="9"/>
  <c r="D50" i="9"/>
  <c r="D51" i="9"/>
  <c r="D93" i="9"/>
  <c r="D88" i="9"/>
  <c r="D89" i="9"/>
  <c r="D91" i="9"/>
  <c r="D90" i="9"/>
  <c r="D41" i="9"/>
  <c r="D36" i="9"/>
  <c r="D23" i="9"/>
  <c r="D19" i="9"/>
  <c r="D55" i="12"/>
  <c r="D87" i="9"/>
  <c r="D86" i="9"/>
  <c r="D42" i="9" l="1"/>
  <c r="D58" i="9"/>
  <c r="D52" i="9"/>
  <c r="E54" i="17"/>
  <c r="E40" i="17"/>
  <c r="E26" i="15" l="1"/>
  <c r="D26" i="15"/>
  <c r="E63" i="9" l="1"/>
  <c r="E55" i="12"/>
  <c r="F55" i="12"/>
  <c r="G55" i="12"/>
  <c r="H55" i="12"/>
  <c r="F15" i="15" l="1"/>
  <c r="E15" i="15"/>
  <c r="D15" i="15"/>
  <c r="F7" i="15"/>
  <c r="F16" i="15" s="1"/>
  <c r="E7" i="15"/>
  <c r="E16" i="15" s="1"/>
  <c r="D7" i="15"/>
  <c r="D16" i="15" s="1"/>
  <c r="F38" i="15"/>
  <c r="E38" i="15"/>
  <c r="D38" i="15"/>
  <c r="E78" i="9" l="1"/>
  <c r="E111" i="9" l="1"/>
  <c r="E89" i="9" l="1"/>
  <c r="E88" i="9"/>
  <c r="E87" i="9"/>
  <c r="E86" i="9"/>
  <c r="E90" i="9"/>
  <c r="E91" i="9"/>
  <c r="E51" i="9" l="1"/>
  <c r="E50" i="9"/>
  <c r="E49" i="9"/>
  <c r="E55" i="9"/>
  <c r="E56" i="9"/>
  <c r="E58" i="9" l="1"/>
  <c r="E52" i="9"/>
  <c r="E41" i="9" l="1"/>
  <c r="E36" i="9"/>
  <c r="E23" i="9"/>
  <c r="E19" i="9"/>
  <c r="K121" i="11"/>
  <c r="J121" i="11"/>
  <c r="I121" i="11"/>
  <c r="E42" i="9" l="1"/>
  <c r="F30" i="12"/>
  <c r="G62" i="9" l="1"/>
  <c r="G63" i="9" s="1"/>
  <c r="F19" i="9" l="1"/>
  <c r="I19" i="9"/>
  <c r="I23" i="9"/>
  <c r="G23" i="9" l="1"/>
  <c r="G19" i="9"/>
  <c r="H42" i="9" l="1"/>
  <c r="I42" i="9"/>
  <c r="F63" i="9" l="1"/>
  <c r="G40" i="9" l="1"/>
  <c r="G41" i="9" s="1"/>
  <c r="G42" i="9" s="1"/>
  <c r="H12" i="9" l="1"/>
  <c r="G12" i="9"/>
  <c r="F12" i="9"/>
  <c r="G9" i="9" l="1"/>
  <c r="H9" i="9" l="1"/>
  <c r="I9" i="9" l="1"/>
  <c r="E11" i="9" l="1"/>
  <c r="E12" i="9" s="1"/>
  <c r="G10" i="9"/>
  <c r="H10" i="9"/>
  <c r="H11" i="9"/>
  <c r="G11" i="9"/>
  <c r="F111" i="9" l="1"/>
  <c r="F50" i="9" l="1"/>
  <c r="F52" i="9" s="1"/>
  <c r="F40" i="9" l="1"/>
  <c r="F41" i="9" s="1"/>
  <c r="B5" i="13" l="1"/>
  <c r="F35" i="9"/>
  <c r="F36" i="9" s="1"/>
  <c r="F42" i="9" s="1"/>
  <c r="F88" i="9"/>
  <c r="F86" i="9"/>
  <c r="F93" i="9" l="1"/>
  <c r="F56" i="9" l="1"/>
  <c r="F58" i="9" s="1"/>
  <c r="F11" i="9" l="1"/>
  <c r="F10" i="9"/>
  <c r="I10" i="9" s="1"/>
  <c r="K30" i="12"/>
  <c r="J30" i="12"/>
  <c r="I30" i="12"/>
  <c r="H30" i="12"/>
  <c r="G30" i="12"/>
</calcChain>
</file>

<file path=xl/sharedStrings.xml><?xml version="1.0" encoding="utf-8"?>
<sst xmlns="http://schemas.openxmlformats.org/spreadsheetml/2006/main" count="2484" uniqueCount="790">
  <si>
    <t xml:space="preserve">À la Banque CIBC, nous imaginons un monde meilleur, plus équitable, plus inclusif et plus durable. Où tout le monde peut passer de ses idées à la réalité. Notre stratégie ESG se fonde sur nos antécédents de pionnier des facteurs ESG afin de faire progresser les changements nécessaires pour relever les défis sociaux urgents. </t>
  </si>
  <si>
    <t>Notes</t>
  </si>
  <si>
    <t xml:space="preserve">Les tableaux de données ESG ont été mis à jour le 12 mars 2024.    </t>
  </si>
  <si>
    <r>
      <t>Généralités</t>
    </r>
    <r>
      <rPr>
        <b/>
        <vertAlign val="superscript"/>
        <sz val="26"/>
        <color rgb="FF000000"/>
        <rFont val="Arial"/>
        <family val="2"/>
      </rPr>
      <t xml:space="preserve">1 
</t>
    </r>
    <r>
      <rPr>
        <vertAlign val="superscript"/>
        <sz val="9"/>
        <color rgb="FF000000"/>
        <rFont val="Arial"/>
        <family val="2"/>
      </rPr>
      <t>1</t>
    </r>
    <r>
      <rPr>
        <sz val="9"/>
        <color rgb="FF000000"/>
        <rFont val="Arial"/>
        <family val="2"/>
      </rPr>
      <t xml:space="preserve"> Toutes les mesures des tableaux de données ESG excluent CIBC Mellon. La Banque CIBC est un partenaire de coentreprise à parts égales avec The Bank of New York Mellon dans deux coentreprises : la Compagnie Trust CIBC Mellon et la Société de services de titres mondiaux CIBC Mellon, inc. (collectivement appelées CIBC Mellon).  </t>
    </r>
    <r>
      <rPr>
        <b/>
        <sz val="26"/>
        <color rgb="FF000000"/>
        <rFont val="Arial"/>
        <family val="2"/>
      </rPr>
      <t xml:space="preserve"> </t>
    </r>
  </si>
  <si>
    <t xml:space="preserve">Unités </t>
  </si>
  <si>
    <t>Membres de l’équipe</t>
  </si>
  <si>
    <r>
      <rPr>
        <b/>
        <sz val="10"/>
        <color rgb="FF000000"/>
        <rFont val="Arial"/>
        <family val="2"/>
      </rPr>
      <t>Employés permanents</t>
    </r>
    <r>
      <rPr>
        <b/>
        <vertAlign val="superscript"/>
        <sz val="10"/>
        <color rgb="FF000000"/>
        <rFont val="Arial"/>
        <family val="2"/>
      </rPr>
      <t>1</t>
    </r>
    <r>
      <rPr>
        <b/>
        <vertAlign val="superscript"/>
        <sz val="10"/>
        <color rgb="FF000000"/>
        <rFont val="Arial"/>
        <family val="2"/>
      </rPr>
      <t xml:space="preserve"> </t>
    </r>
  </si>
  <si>
    <t xml:space="preserve">      Canada</t>
  </si>
  <si>
    <t>S. O.</t>
  </si>
  <si>
    <t xml:space="preserve">      États-Unis et international</t>
  </si>
  <si>
    <r>
      <rPr>
        <b/>
        <sz val="10"/>
        <color theme="1"/>
        <rFont val="Arial"/>
        <family val="2"/>
      </rPr>
      <t xml:space="preserve">      </t>
    </r>
    <r>
      <rPr>
        <b/>
        <sz val="10"/>
        <color theme="1"/>
        <rFont val="Arial"/>
        <family val="2"/>
      </rPr>
      <t>Total des employés permanents à l’échelle mondiale</t>
    </r>
    <r>
      <rPr>
        <b/>
        <vertAlign val="superscript"/>
        <sz val="10"/>
        <color theme="1"/>
        <rFont val="Arial"/>
        <family val="2"/>
      </rPr>
      <t>2</t>
    </r>
  </si>
  <si>
    <r>
      <rPr>
        <b/>
        <sz val="10"/>
        <color rgb="FF000000"/>
        <rFont val="Arial"/>
        <family val="2"/>
      </rPr>
      <t>Employés temporaires</t>
    </r>
    <r>
      <rPr>
        <b/>
        <vertAlign val="superscript"/>
        <sz val="10"/>
        <color rgb="FF000000"/>
        <rFont val="Arial"/>
        <family val="2"/>
      </rPr>
      <t>3</t>
    </r>
  </si>
  <si>
    <r>
      <rPr>
        <b/>
        <sz val="10"/>
        <color theme="1"/>
        <rFont val="Arial"/>
        <family val="2"/>
      </rPr>
      <t xml:space="preserve">      </t>
    </r>
    <r>
      <rPr>
        <b/>
        <sz val="10"/>
        <color theme="1"/>
        <rFont val="Arial"/>
        <family val="2"/>
      </rPr>
      <t>Total des employés temporaires à l’échelle mondiale</t>
    </r>
    <r>
      <rPr>
        <b/>
        <vertAlign val="superscript"/>
        <sz val="10"/>
        <color theme="1"/>
        <rFont val="Arial"/>
        <family val="2"/>
      </rPr>
      <t>2</t>
    </r>
  </si>
  <si>
    <r>
      <rPr>
        <b/>
        <sz val="10"/>
        <color rgb="FF000000"/>
        <rFont val="Arial"/>
        <family val="2"/>
      </rPr>
      <t>Travailleurs occasionnels</t>
    </r>
    <r>
      <rPr>
        <b/>
        <vertAlign val="superscript"/>
        <sz val="10"/>
        <color rgb="FF000000"/>
        <rFont val="Arial"/>
        <family val="2"/>
      </rPr>
      <t>4</t>
    </r>
  </si>
  <si>
    <r>
      <rPr>
        <b/>
        <sz val="10"/>
        <color theme="1"/>
        <rFont val="Arial"/>
        <family val="2"/>
      </rPr>
      <t xml:space="preserve">      </t>
    </r>
    <r>
      <rPr>
        <b/>
        <sz val="10"/>
        <color theme="1"/>
        <rFont val="Arial"/>
        <family val="2"/>
      </rPr>
      <t>Total des travailleurs occasionnels à l’échelle mondiale</t>
    </r>
    <r>
      <rPr>
        <b/>
        <vertAlign val="superscript"/>
        <sz val="10"/>
        <color theme="1"/>
        <rFont val="Arial"/>
        <family val="2"/>
      </rPr>
      <t>2</t>
    </r>
    <r>
      <rPr>
        <b/>
        <vertAlign val="superscript"/>
        <sz val="10"/>
        <color theme="1"/>
        <rFont val="Arial"/>
        <family val="2"/>
      </rPr>
      <t xml:space="preserve"> </t>
    </r>
  </si>
  <si>
    <r>
      <rPr>
        <b/>
        <sz val="10"/>
        <color theme="1"/>
        <rFont val="Arial"/>
        <family val="2"/>
      </rPr>
      <t xml:space="preserve">Total des membres de l’équipe à l’échelle mondiale </t>
    </r>
    <r>
      <rPr>
        <b/>
        <vertAlign val="superscript"/>
        <sz val="10"/>
        <color theme="1"/>
        <rFont val="Arial"/>
        <family val="2"/>
      </rPr>
      <t>2</t>
    </r>
    <r>
      <rPr>
        <b/>
        <sz val="10"/>
        <color theme="1"/>
        <rFont val="Arial"/>
        <family val="2"/>
      </rPr>
      <t xml:space="preserve"> </t>
    </r>
  </si>
  <si>
    <r>
      <rPr>
        <vertAlign val="superscript"/>
        <sz val="10"/>
        <color theme="1"/>
        <rFont val="Arial"/>
        <family val="2"/>
      </rPr>
      <t>1</t>
    </r>
    <r>
      <rPr>
        <sz val="10"/>
        <color theme="1"/>
        <rFont val="Arial"/>
        <family val="2"/>
      </rPr>
      <t xml:space="preserve"> Le terme « employés permanents » désigne nos employés permanents (à temps plein et à temps partiel) actifs ou en congé rémunéré au 31 octobre. Sont exclus les employés temporaires, les employés retraités, les employés en congé non rémunéré, les travailleurs occasionnels et les employés de CIBC FirstCaribbean.
</t>
    </r>
    <r>
      <rPr>
        <vertAlign val="superscript"/>
        <sz val="10"/>
        <color theme="1"/>
        <rFont val="Arial"/>
        <family val="2"/>
      </rPr>
      <t>2</t>
    </r>
    <r>
      <rPr>
        <sz val="10"/>
        <color theme="1"/>
        <rFont val="Arial"/>
        <family val="2"/>
      </rPr>
      <t xml:space="preserve"> Le taux à l’échelle mondiale englobe les employés au Canada, aux États-Unis et ailleurs dans le monde, à l’exclusion du personnel de CIBC FirstCaribbean.
</t>
    </r>
    <r>
      <rPr>
        <vertAlign val="superscript"/>
        <sz val="10"/>
        <color theme="1"/>
        <rFont val="Arial"/>
        <family val="2"/>
      </rPr>
      <t>3</t>
    </r>
    <r>
      <rPr>
        <sz val="10"/>
        <color theme="1"/>
        <rFont val="Arial"/>
        <family val="2"/>
      </rPr>
      <t xml:space="preserve"> Le terme « employés temporaires » désigne nos employés temporaires (à temps plein et à temps partiel) actifs ou en congé rémunéré au 31 octobre. Sont inclus les employés dont le mandat est d’une durée déterminée, dont le statut est « temporaire » et qui sont payés par l’intermédiaire du service de la paie de la Banque CIBC. Sont exclus les employés permanents, les employés retraités, les employés en congé non rémunéré, les travailleurs occasionnels et les employés de CIBC FirstCaribbean. 
</t>
    </r>
    <r>
      <rPr>
        <vertAlign val="superscript"/>
        <sz val="10"/>
        <color theme="1"/>
        <rFont val="Arial"/>
        <family val="2"/>
      </rPr>
      <t>4</t>
    </r>
    <r>
      <rPr>
        <sz val="10"/>
        <color theme="1"/>
        <rFont val="Arial"/>
        <family val="2"/>
      </rPr>
      <t xml:space="preserve"> Le nombre de travailleurs occasionnels comprend le personnel d’appoint géré par le groupe Ressources humaines CIBC dans le cadre d’un programme officiel de travailleurs occasionnels, et qui fournissent des services à la Banque CIBC selon ses besoins par l’intermédiaire d’un fournisseur autorisé, au 31 octobre. Sont exclus les employés de CIBC FirstCaribbean, les employés permanents et temporaires et les employés retraités.
</t>
    </r>
  </si>
  <si>
    <t xml:space="preserve">Type d’emploi </t>
  </si>
  <si>
    <t>Canada</t>
  </si>
  <si>
    <t xml:space="preserve">      Temps plein </t>
  </si>
  <si>
    <t xml:space="preserve">      Temps partiel </t>
  </si>
  <si>
    <t>États-Unis et international</t>
  </si>
  <si>
    <r>
      <rPr>
        <b/>
        <sz val="10"/>
        <color theme="1"/>
        <rFont val="Arial"/>
        <family val="2"/>
      </rPr>
      <t>Total des employés permanents</t>
    </r>
    <r>
      <rPr>
        <b/>
        <vertAlign val="superscript"/>
        <sz val="10"/>
        <color theme="1"/>
        <rFont val="Arial"/>
        <family val="2"/>
      </rPr>
      <t>1</t>
    </r>
  </si>
  <si>
    <r>
      <rPr>
        <vertAlign val="superscript"/>
        <sz val="10"/>
        <color theme="1"/>
        <rFont val="Arial"/>
        <family val="2"/>
      </rPr>
      <t>1</t>
    </r>
    <r>
      <rPr>
        <sz val="10"/>
        <color theme="1"/>
        <rFont val="Arial"/>
        <family val="2"/>
      </rPr>
      <t> Le terme « employés permanents » désigne nos employés permanents (à temps plein et à temps partiel) actifs ou en congé rémunéré au 31 octobre.</t>
    </r>
    <r>
      <rPr>
        <sz val="10"/>
        <color theme="1"/>
        <rFont val="Arial"/>
        <family val="2"/>
      </rPr>
      <t xml:space="preserve"> </t>
    </r>
    <r>
      <rPr>
        <sz val="10"/>
        <color theme="1"/>
        <rFont val="Arial"/>
        <family val="2"/>
      </rPr>
      <t>Sont exclus les employés temporaires, les employés retraités, les employés en congé non rémunéré, les travailleurs occasionnels et les employés de CIBC FirstCaribbean.</t>
    </r>
  </si>
  <si>
    <r>
      <rPr>
        <b/>
        <sz val="12"/>
        <color rgb="FFC00000"/>
        <rFont val="Arial"/>
        <family val="2"/>
      </rPr>
      <t xml:space="preserve">Sexe </t>
    </r>
    <r>
      <rPr>
        <b/>
        <vertAlign val="superscript"/>
        <sz val="12"/>
        <color rgb="FFC00000"/>
        <rFont val="Arial"/>
        <family val="2"/>
      </rPr>
      <t>1,2,3</t>
    </r>
  </si>
  <si>
    <t>Femmes</t>
  </si>
  <si>
    <t>Hommes</t>
  </si>
  <si>
    <r>
      <rPr>
        <vertAlign val="superscript"/>
        <sz val="10"/>
        <color rgb="FF000000"/>
        <rFont val="Arial"/>
        <family val="2"/>
      </rPr>
      <t>1</t>
    </r>
    <r>
      <rPr>
        <sz val="10"/>
        <color rgb="FF000000"/>
        <rFont val="Arial"/>
        <family val="2"/>
      </rPr>
      <t xml:space="preserve"> Le nombre total de femmes et d’hommes n’équivaut pas au total des employés permanents à l’échelle mondiale de la Banque CIBC en 2023, car ce total comprend les hommes, les femmes, les employés qui s’identifient comme non binaires et les employés qui ne se sont pas identifiés. 
</t>
    </r>
    <r>
      <rPr>
        <vertAlign val="superscript"/>
        <sz val="10"/>
        <color rgb="FF000000"/>
        <rFont val="Arial"/>
        <family val="2"/>
      </rPr>
      <t>2</t>
    </r>
    <r>
      <rPr>
        <sz val="10"/>
        <color rgb="FF000000"/>
        <rFont val="Arial"/>
        <family val="2"/>
      </rPr>
      <t xml:space="preserve"> Le terme « employés permanents » désigne nos employés permanents (à temps plein et à temps partiel) actifs ou en congé rémunéré au 31 octobre. Sont exclus les employés temporaires, les employés retraités, les employés en congé non rémunéré, les travailleurs occasionnels et les employés de CIBC FirstCaribbean.
</t>
    </r>
    <r>
      <rPr>
        <vertAlign val="superscript"/>
        <sz val="10"/>
        <color rgb="FF000000"/>
        <rFont val="Arial"/>
        <family val="2"/>
      </rPr>
      <t>3</t>
    </r>
    <r>
      <rPr>
        <sz val="10"/>
        <color rgb="FF000000"/>
        <rFont val="Arial"/>
        <family val="2"/>
      </rPr>
      <t> Toutes les données sont fondées sur la déclaration volontaire des employés en date du 31 octobre.</t>
    </r>
  </si>
  <si>
    <t>Âge</t>
  </si>
  <si>
    <t>Moins de 30 ans</t>
  </si>
  <si>
    <t>De 30 à 50 ans</t>
  </si>
  <si>
    <t>Plus de 50 ans</t>
  </si>
  <si>
    <r>
      <rPr>
        <b/>
        <sz val="10"/>
        <color theme="1"/>
        <rFont val="Arial"/>
        <family val="2"/>
      </rPr>
      <t>Total des employés permanents</t>
    </r>
    <r>
      <rPr>
        <b/>
        <vertAlign val="superscript"/>
        <sz val="10"/>
        <color theme="1"/>
        <rFont val="Arial"/>
        <family val="2"/>
      </rPr>
      <t>1,2</t>
    </r>
  </si>
  <si>
    <r>
      <rPr>
        <vertAlign val="superscript"/>
        <sz val="10"/>
        <color theme="1"/>
        <rFont val="Arial"/>
        <family val="2"/>
      </rPr>
      <t>1</t>
    </r>
    <r>
      <rPr>
        <sz val="10"/>
        <color theme="1"/>
        <rFont val="Arial"/>
        <family val="2"/>
      </rPr>
      <t> Le terme « employés permanents » désigne nos employés permanents (à temps plein et à temps partiel) actifs ou en congé rémunéré au 31 octobre.</t>
    </r>
    <r>
      <rPr>
        <sz val="10"/>
        <color theme="1"/>
        <rFont val="Arial"/>
        <family val="2"/>
      </rPr>
      <t xml:space="preserve"> </t>
    </r>
    <r>
      <rPr>
        <sz val="10"/>
        <color theme="1"/>
        <rFont val="Arial"/>
        <family val="2"/>
      </rPr>
      <t>Sont exclus les employés temporaires, les employés retraités, les employés en congé non rémunéré, les travailleurs occasionnels et les employés de CIBC FirstCaribbean.</t>
    </r>
    <r>
      <rPr>
        <sz val="10"/>
        <color theme="1"/>
        <rFont val="Arial"/>
        <family val="2"/>
      </rPr>
      <t xml:space="preserve">
</t>
    </r>
    <r>
      <rPr>
        <vertAlign val="superscript"/>
        <sz val="10"/>
        <color theme="1"/>
        <rFont val="Arial"/>
        <family val="2"/>
      </rPr>
      <t>2</t>
    </r>
    <r>
      <rPr>
        <sz val="10"/>
        <color theme="1"/>
        <rFont val="Arial"/>
        <family val="2"/>
      </rPr>
      <t> La segmentation par âge est définie en fonction de la date de naissance dans Workday (un système de gestion du capital humain) au 31 octobre.</t>
    </r>
  </si>
  <si>
    <t>CIBC FirstCaribbean</t>
  </si>
  <si>
    <t xml:space="preserve">CIBC FirstCaribbean – Membres de l’équipe </t>
  </si>
  <si>
    <r>
      <rPr>
        <b/>
        <sz val="10"/>
        <color rgb="FF000000"/>
        <rFont val="Arial"/>
        <family val="2"/>
      </rPr>
      <t>Employés permanents</t>
    </r>
    <r>
      <rPr>
        <b/>
        <vertAlign val="superscript"/>
        <sz val="10"/>
        <color rgb="FF000000"/>
        <rFont val="Arial"/>
        <family val="2"/>
      </rPr>
      <t>1</t>
    </r>
    <r>
      <rPr>
        <b/>
        <sz val="10"/>
        <color rgb="FF000000"/>
        <rFont val="Arial"/>
        <family val="2"/>
      </rPr>
      <t xml:space="preserve"> </t>
    </r>
  </si>
  <si>
    <r>
      <rPr>
        <b/>
        <sz val="10"/>
        <color theme="1"/>
        <rFont val="Arial"/>
        <family val="2"/>
      </rPr>
      <t>Employés temporaires</t>
    </r>
    <r>
      <rPr>
        <b/>
        <vertAlign val="superscript"/>
        <sz val="10"/>
        <color rgb="FF000000"/>
        <rFont val="Arial"/>
        <family val="2"/>
      </rPr>
      <t>2</t>
    </r>
  </si>
  <si>
    <r>
      <rPr>
        <b/>
        <sz val="10"/>
        <color theme="1"/>
        <rFont val="Arial"/>
        <family val="2"/>
      </rPr>
      <t>Travailleurs occasionnels</t>
    </r>
    <r>
      <rPr>
        <b/>
        <vertAlign val="superscript"/>
        <sz val="10"/>
        <color rgb="FF000000"/>
        <rFont val="Arial"/>
        <family val="2"/>
      </rPr>
      <t>3</t>
    </r>
  </si>
  <si>
    <t xml:space="preserve">Total des membres de l’équipe CIBC FirstCaribbean </t>
  </si>
  <si>
    <t>1 Le nombre total d’employés permanents de CIBC FirstCaribbean désigne les employés permanents (à temps plein) actifs ou en congé rémunéré au 31 octobre, à l’exclusion des employés temporaires, des employés retraités, des employés en congé non rémunéré et des travailleurs occasionnels.
2 Le terme « employés temporaires » désigne nos employés temporaires (à temps plein) actifs ou en congé rémunéré au 31 octobre. Sont inclus les employés dont le mandat est d’une durée déterminée et dont le statut est « agent contractuel » (qui ne sont pas classés dans la catégorie des travailleurs occasionnels) et qui sont rémunérés par l’intermédiaire du service de la paie de CIBC FirstCaribbean.
3 Les travailleurs occasionnels sont des travailleurs d’appoint qui ne sont pas gérés par le groupe Ressources humaines de CIBC FirstCaribbean et qui n’étaient pas rémunérés par l’intermédiaire du service de la paie de CIBC FirstCaribbean au 31 octobre 2023. Sont exclus les employés permanents, les employés temporaires, les employés retraités et les employés en congé non rémunéré.</t>
  </si>
  <si>
    <t xml:space="preserve">CIBC FirstCaribbean – Type d’emploi </t>
  </si>
  <si>
    <r>
      <rPr>
        <b/>
        <sz val="10"/>
        <color rgb="FF000000"/>
        <rFont val="Arial"/>
        <family val="2"/>
      </rPr>
      <t>CIBC FirstCaribbean – Sexe</t>
    </r>
    <r>
      <rPr>
        <b/>
        <vertAlign val="superscript"/>
        <sz val="10"/>
        <color rgb="FF000000"/>
        <rFont val="Arial"/>
        <family val="2"/>
      </rPr>
      <t>1</t>
    </r>
  </si>
  <si>
    <r>
      <rPr>
        <vertAlign val="superscript"/>
        <sz val="10"/>
        <color rgb="FF000000"/>
        <rFont val="Arial"/>
        <family val="2"/>
      </rPr>
      <t>1</t>
    </r>
    <r>
      <rPr>
        <sz val="10"/>
        <color rgb="FF000000"/>
        <rFont val="Arial"/>
        <family val="2"/>
      </rPr>
      <t xml:space="preserve"> Le nombre total d’employés permanents de CIBC FirstCaribbean désigne les employés permanents (à temps plein) actifs ou en congé rémunéré au 31 octobre 2023, à l’exclusion des employés temporaires, des employés retraités, des employés en congé non rémunéré et des travailleurs occasionnels. Toutes les données sont fondées sur la déclaration volontaire des employés en date du 31 octobre.
</t>
    </r>
  </si>
  <si>
    <r>
      <rPr>
        <b/>
        <sz val="10"/>
        <color rgb="FF000000"/>
        <rFont val="Arial"/>
        <family val="2"/>
      </rPr>
      <t>CIBC FirstCaribbean – Âge</t>
    </r>
    <r>
      <rPr>
        <b/>
        <vertAlign val="superscript"/>
        <sz val="10"/>
        <color rgb="FF000000"/>
        <rFont val="Arial"/>
        <family val="2"/>
      </rPr>
      <t>1</t>
    </r>
  </si>
  <si>
    <r>
      <rPr>
        <vertAlign val="superscript"/>
        <sz val="10"/>
        <color rgb="FF000000"/>
        <rFont val="Arial"/>
        <family val="2"/>
      </rPr>
      <t>1</t>
    </r>
    <r>
      <rPr>
        <sz val="10"/>
        <color rgb="FF000000"/>
        <rFont val="Arial"/>
        <family val="2"/>
      </rPr>
      <t> Le nombre total d’employés permanents de CIBC FirstCaribbean désigne les employés permanents (à temps plein) actifs ou en congé rémunéré au 31 octobre, à l’exclusion des employés temporaires, des employés retraités, des employés en congé non rémunéré et des travailleurs occasionnels.</t>
    </r>
    <r>
      <rPr>
        <sz val="10"/>
        <color rgb="FF000000"/>
        <rFont val="Arial"/>
        <family val="2"/>
      </rPr>
      <t xml:space="preserve"> </t>
    </r>
    <r>
      <rPr>
        <sz val="10"/>
        <color rgb="FF000000"/>
        <rFont val="Arial"/>
        <family val="2"/>
      </rPr>
      <t>La segmentation par âge est définie en fonction de la date de naissance dans Lanteria (système de ressources humaines) au 31 octobre.</t>
    </r>
    <r>
      <rPr>
        <sz val="10"/>
        <color rgb="FF000000"/>
        <rFont val="Arial"/>
        <family val="2"/>
      </rPr>
      <t xml:space="preserve"> 
</t>
    </r>
  </si>
  <si>
    <r>
      <rPr>
        <b/>
        <sz val="26"/>
        <color theme="1"/>
        <rFont val="Arial"/>
        <family val="2"/>
      </rPr>
      <t>Gouvernance</t>
    </r>
    <r>
      <rPr>
        <b/>
        <vertAlign val="superscript"/>
        <sz val="26"/>
        <color theme="1"/>
        <rFont val="Arial"/>
        <family val="2"/>
      </rPr>
      <t>1</t>
    </r>
    <r>
      <rPr>
        <b/>
        <sz val="26"/>
        <color theme="1"/>
        <rFont val="Arial"/>
        <family val="2"/>
      </rPr>
      <t xml:space="preserve">      </t>
    </r>
  </si>
  <si>
    <r>
      <rPr>
        <vertAlign val="superscript"/>
        <sz val="10"/>
        <color theme="1"/>
        <rFont val="Arial"/>
        <family val="2"/>
      </rPr>
      <t>1</t>
    </r>
    <r>
      <rPr>
        <sz val="10"/>
        <color theme="1"/>
        <rFont val="Arial"/>
        <family val="2"/>
      </rPr>
      <t xml:space="preserve"> Toutes les mesures des tableaux de données ESG excluent CIBC Mellon. La Banque CIBC est un partenaire de coentreprise à parts égales avec The Bank of New York Mellon dans deux coentreprises : la Compagnie Trust CIBC Mellon et la Société de services de titres mondiaux CIBC Mellon, inc. (collectivement appelées CIBC Mellon).   </t>
    </r>
  </si>
  <si>
    <t>Unités</t>
  </si>
  <si>
    <t>Objectif</t>
  </si>
  <si>
    <t>Gouvernance d’entreprise</t>
  </si>
  <si>
    <r>
      <rPr>
        <b/>
        <sz val="10"/>
        <color rgb="FF000000"/>
        <rFont val="Arial"/>
        <family val="2"/>
      </rPr>
      <t>Femmes au sein du conseil d’administration de la Banque CIBC</t>
    </r>
    <r>
      <rPr>
        <b/>
        <vertAlign val="superscript"/>
        <sz val="10"/>
        <color rgb="FF000000"/>
        <rFont val="Arial"/>
        <family val="2"/>
      </rPr>
      <t>1</t>
    </r>
  </si>
  <si>
    <t>%</t>
  </si>
  <si>
    <t>Au moins 40 % de femmes au conseil d’administration de la Banque CIBC</t>
  </si>
  <si>
    <t>46 % 
(atteint)</t>
  </si>
  <si>
    <r>
      <rPr>
        <vertAlign val="superscript"/>
        <sz val="10"/>
        <color rgb="FF000000"/>
        <rFont val="Arial"/>
        <family val="2"/>
      </rPr>
      <t>1</t>
    </r>
    <r>
      <rPr>
        <sz val="10"/>
        <color rgb="FF000000"/>
        <rFont val="Arial"/>
        <family val="2"/>
      </rPr>
      <t xml:space="preserve"> Toutes les données sont fondées sur la déclaration volontaire au 31 octobre. Pour en savoir plus sur la composition du conseil d’administration, consultez la Circulaire de sollicitation de procurations par la direction de la Banque CIBC. </t>
    </r>
  </si>
  <si>
    <t>Éthique des affaires</t>
  </si>
  <si>
    <t xml:space="preserve">Code de conduite CIBC </t>
  </si>
  <si>
    <r>
      <rPr>
        <b/>
        <sz val="10"/>
        <color rgb="FF000000"/>
        <rFont val="Arial"/>
        <family val="2"/>
      </rPr>
      <t>Employés formés sur le Code de conduite CIBC</t>
    </r>
    <r>
      <rPr>
        <b/>
        <vertAlign val="superscript"/>
        <sz val="10"/>
        <color rgb="FF000000"/>
        <rFont val="Arial"/>
        <family val="2"/>
      </rPr>
      <t>1</t>
    </r>
  </si>
  <si>
    <r>
      <rPr>
        <b/>
        <sz val="10"/>
        <color theme="1"/>
        <rFont val="Arial"/>
        <family val="2"/>
      </rPr>
      <t>100 %</t>
    </r>
    <r>
      <rPr>
        <b/>
        <vertAlign val="superscript"/>
        <sz val="10"/>
        <color theme="1"/>
        <rFont val="Arial"/>
        <family val="2"/>
      </rPr>
      <t>1</t>
    </r>
  </si>
  <si>
    <r>
      <rPr>
        <sz val="10"/>
        <color theme="1"/>
        <rFont val="Arial"/>
        <family val="2"/>
      </rPr>
      <t>100 %</t>
    </r>
    <r>
      <rPr>
        <vertAlign val="superscript"/>
        <sz val="10"/>
        <color theme="1"/>
        <rFont val="Arial"/>
        <family val="2"/>
      </rPr>
      <t>2</t>
    </r>
  </si>
  <si>
    <t xml:space="preserve">1 Les statistiques sont fondées sur les membres actifs de l’équipe ayant suivi la formation au plus tard le 31 janvier 2023, et excluent les membres de l’équipe dont l’emploi a pris fin ou qui étaient en congé à cette date. À l’exclusion des membres de l’équipe de CIBC FirstCaribbean, car ces derniers suivent la formation sur le Code de conduite sur d’autres systèmes de gestion de l’apprentissage. </t>
  </si>
  <si>
    <t xml:space="preserve">2 Les statistiques sont fondées sur les membres actifs de l’équipe ayant suivi la formation au 31 mars 2023, et excluent les membres de l’équipe dont l’emploi a pris fin ou qui étaient en congé à cette date. Pour l’exercice 2022, la date limite pour suivre toutes les formations obligatoires attribuées a été reportée du 31 janvier 2022 au 31 mars 2022. À l’exclusion des membres de l’équipe de CIBC FirstCaribbean, car ces derniers suivent la formation sur le Code de conduite sur d’autres systèmes de gestion de l’apprentissage.  </t>
  </si>
  <si>
    <r>
      <rPr>
        <b/>
        <sz val="12"/>
        <color rgb="FFC00000"/>
        <rFont val="Arial"/>
        <family val="2"/>
      </rPr>
      <t>Programme d’alerte professionnelle CIBC</t>
    </r>
    <r>
      <rPr>
        <b/>
        <vertAlign val="superscript"/>
        <sz val="8"/>
        <color rgb="FFC00000"/>
        <rFont val="Arial"/>
        <family val="2"/>
      </rPr>
      <t>1</t>
    </r>
  </si>
  <si>
    <t>Nombre d’amendes ou pénalités réglementaires en suspens ou de décisions réglementaires défavorables associées à l’exigence de dénonciation </t>
  </si>
  <si>
    <t xml:space="preserve">Nombre d’amendes et de règlements auxquels la Banque CIBC a été soumise relativement à des pots-de-vin ou à de la corruption </t>
  </si>
  <si>
    <r>
      <rPr>
        <vertAlign val="superscript"/>
        <sz val="10"/>
        <color rgb="FF000000"/>
        <rFont val="Arial"/>
        <family val="2"/>
      </rPr>
      <t>1</t>
    </r>
    <r>
      <rPr>
        <sz val="10"/>
        <color rgb="FF000000"/>
        <rFont val="Arial"/>
        <family val="2"/>
      </rPr>
      <t> À l’exclusion de CIBC FirstCaribbean.</t>
    </r>
  </si>
  <si>
    <t>Contributions politiques et dons</t>
  </si>
  <si>
    <r>
      <rPr>
        <b/>
        <sz val="10"/>
        <color rgb="FF000000"/>
        <rFont val="Arial"/>
        <family val="2"/>
      </rPr>
      <t>Canada</t>
    </r>
    <r>
      <rPr>
        <b/>
        <vertAlign val="superscript"/>
        <sz val="10"/>
        <color rgb="FF000000"/>
        <rFont val="Arial"/>
        <family val="2"/>
      </rPr>
      <t>1</t>
    </r>
  </si>
  <si>
    <r>
      <rPr>
        <sz val="10"/>
        <color rgb="FF000000"/>
        <rFont val="Arial"/>
        <family val="2"/>
      </rPr>
      <t>17 090 $</t>
    </r>
    <r>
      <rPr>
        <b/>
        <vertAlign val="superscript"/>
        <sz val="10"/>
        <color rgb="FF000000"/>
        <rFont val="Arial"/>
        <family val="2"/>
      </rPr>
      <t>2</t>
    </r>
  </si>
  <si>
    <r>
      <rPr>
        <b/>
        <sz val="10"/>
        <color rgb="FF000000"/>
        <rFont val="Arial"/>
        <family val="2"/>
      </rPr>
      <t>États-Unis</t>
    </r>
    <r>
      <rPr>
        <b/>
        <vertAlign val="superscript"/>
        <sz val="10"/>
        <color rgb="FF000000"/>
        <rFont val="Arial"/>
        <family val="2"/>
      </rPr>
      <t>3</t>
    </r>
  </si>
  <si>
    <t>11 295 $ US</t>
  </si>
  <si>
    <t>13 075 $ US</t>
  </si>
  <si>
    <t>11 975 $ US</t>
  </si>
  <si>
    <t>10 785 $ US</t>
  </si>
  <si>
    <t>16 155 $ US</t>
  </si>
  <si>
    <t>14 250 $ US</t>
  </si>
  <si>
    <t>12 120 $ US</t>
  </si>
  <si>
    <r>
      <rPr>
        <vertAlign val="superscript"/>
        <sz val="10"/>
        <color theme="1"/>
        <rFont val="Arial"/>
        <family val="2"/>
      </rPr>
      <t>1</t>
    </r>
    <r>
      <rPr>
        <sz val="10"/>
        <color theme="1"/>
        <rFont val="Arial"/>
        <family val="2"/>
      </rPr>
      <t> Depuis le 1</t>
    </r>
    <r>
      <rPr>
        <vertAlign val="superscript"/>
        <sz val="10"/>
        <color theme="1"/>
        <rFont val="Arial"/>
        <family val="2"/>
      </rPr>
      <t>er</t>
    </r>
    <r>
      <rPr>
        <sz val="10"/>
        <color theme="1"/>
        <rFont val="Arial"/>
        <family val="2"/>
      </rPr>
      <t xml:space="preserve"> novembre 2019, la Banque CIBC interdit les contributions aux associations de circonscriptions, candidats et partis politiques fédéraux et provinciaux, et ne verse aucune contribution à des politiciens municipaux au Canada. </t>
    </r>
  </si>
  <si>
    <r>
      <rPr>
        <vertAlign val="superscript"/>
        <sz val="10"/>
        <color theme="1"/>
        <rFont val="Arial"/>
        <family val="2"/>
      </rPr>
      <t>2</t>
    </r>
    <r>
      <rPr>
        <sz val="10"/>
        <color theme="1"/>
        <rFont val="Arial"/>
        <family val="2"/>
      </rPr>
      <t> Contributions à des partis provinciaux canadiens lors de l’exercice 2019.</t>
    </r>
    <r>
      <rPr>
        <sz val="10"/>
        <color theme="1"/>
        <rFont val="Arial"/>
        <family val="2"/>
      </rPr>
      <t xml:space="preserve"> </t>
    </r>
    <r>
      <rPr>
        <sz val="10"/>
        <color theme="1"/>
        <rFont val="Arial"/>
        <family val="2"/>
      </rPr>
      <t>Aucune contribution n’a été versée à des partis fédéraux ou municipaux.</t>
    </r>
  </si>
  <si>
    <r>
      <rPr>
        <vertAlign val="superscript"/>
        <sz val="10"/>
        <color theme="1"/>
        <rFont val="Arial"/>
        <family val="2"/>
      </rPr>
      <t>3</t>
    </r>
    <r>
      <rPr>
        <sz val="10"/>
        <color theme="1"/>
        <rFont val="Arial"/>
        <family val="2"/>
      </rPr>
      <t> Aux États-Unis, en tant que banque à charte d’État, la Banque CIBC verse des contributions à des candidats et à des comités politiques d’État et locaux, sous réserve des limites fixées par chaque territoire.</t>
    </r>
    <r>
      <rPr>
        <sz val="10"/>
        <color theme="1"/>
        <rFont val="Arial"/>
        <family val="2"/>
      </rPr>
      <t xml:space="preserve"> </t>
    </r>
    <r>
      <rPr>
        <sz val="10"/>
        <color theme="1"/>
        <rFont val="Arial"/>
        <family val="2"/>
      </rPr>
      <t>Notre entreprise a un Comité d’action politique inscrit auprès de la Commission électorale fédérale.</t>
    </r>
    <r>
      <rPr>
        <sz val="10"/>
        <color theme="1"/>
        <rFont val="Arial"/>
        <family val="2"/>
      </rPr>
      <t xml:space="preserve"> </t>
    </r>
    <r>
      <rPr>
        <sz val="10"/>
        <color theme="1"/>
        <rFont val="Arial"/>
        <family val="2"/>
      </rPr>
      <t>Le Comité d’action politique de la Banque CIBC est entièrement pris en charge par les cotisations volontaires des employés.</t>
    </r>
    <r>
      <rPr>
        <sz val="10"/>
        <color theme="1"/>
        <rFont val="Arial"/>
        <family val="2"/>
      </rPr>
      <t xml:space="preserve"> </t>
    </r>
    <r>
      <rPr>
        <sz val="10"/>
        <color theme="1"/>
        <rFont val="Arial"/>
        <family val="2"/>
      </rPr>
      <t>Les cotisations au Comité d’action politique sont déclarées à la Commission électorale fédérale et aux commissions électorales d’État ou locales pertinentes, et communiquées au public.</t>
    </r>
    <r>
      <rPr>
        <sz val="10"/>
        <color theme="1"/>
        <rFont val="Arial"/>
        <family val="2"/>
      </rPr>
      <t xml:space="preserve"> </t>
    </r>
  </si>
  <si>
    <t>Impôts et taxes au Canada</t>
  </si>
  <si>
    <r>
      <rPr>
        <b/>
        <sz val="10"/>
        <color rgb="FF000000"/>
        <rFont val="Arial"/>
        <family val="2"/>
      </rPr>
      <t>Impôt sur le revenu</t>
    </r>
    <r>
      <rPr>
        <b/>
        <vertAlign val="superscript"/>
        <sz val="10"/>
        <color rgb="FF000000"/>
        <rFont val="Arial"/>
        <family val="2"/>
      </rPr>
      <t>1</t>
    </r>
  </si>
  <si>
    <t xml:space="preserve"> millions</t>
  </si>
  <si>
    <t>Impôts et taxes sur le capital</t>
  </si>
  <si>
    <t>Autres taxes et impôts</t>
  </si>
  <si>
    <r>
      <rPr>
        <b/>
        <sz val="10"/>
        <color rgb="FF000000"/>
        <rFont val="Arial"/>
        <family val="2"/>
      </rPr>
      <t>Total des impôts</t>
    </r>
    <r>
      <rPr>
        <b/>
        <vertAlign val="superscript"/>
        <sz val="10"/>
        <color rgb="FF000000"/>
        <rFont val="Arial"/>
        <family val="2"/>
      </rPr>
      <t>2</t>
    </r>
  </si>
  <si>
    <r>
      <rPr>
        <vertAlign val="superscript"/>
        <sz val="10"/>
        <color rgb="FF000000"/>
        <rFont val="Arial"/>
        <family val="2"/>
      </rPr>
      <t>1</t>
    </r>
    <r>
      <rPr>
        <sz val="10"/>
        <color rgb="FF000000"/>
        <rFont val="Arial"/>
        <family val="2"/>
      </rPr>
      <t> L’impôt payé et payable au gouvernement fédéral canadien pour l’exercice terminé le 31 octobre 2023 tient compte des changements apportés au budget fédéral de 2022 qui sont entrés en vigueur en grande partie en décembre 2022, y compris le dividende pour la relance au Canada et une augmentation de 1,5 % du taux d’imposition des banques et des assureurs-vie en date du 7 avril 2022.</t>
    </r>
    <r>
      <rPr>
        <sz val="10"/>
        <color rgb="FF000000"/>
        <rFont val="Arial"/>
        <family val="2"/>
      </rPr>
      <t xml:space="preserve">
</t>
    </r>
    <r>
      <rPr>
        <vertAlign val="superscript"/>
        <sz val="10"/>
        <color rgb="FF000000"/>
        <rFont val="Arial"/>
        <family val="2"/>
      </rPr>
      <t>2</t>
    </r>
    <r>
      <rPr>
        <sz val="10"/>
        <color rgb="FF000000"/>
        <rFont val="Arial"/>
        <family val="2"/>
      </rPr>
      <t> Pour l’exercice terminé le 31 octobre 2023, le Groupe de sociétés CIBC a comptabilisé au total 2,1 milliards de dollars en impôts et taxes au Canada, tous paliers de gouvernement confondus.</t>
    </r>
    <r>
      <rPr>
        <sz val="10"/>
        <color rgb="FF000000"/>
        <rFont val="Arial"/>
        <family val="2"/>
      </rPr>
      <t xml:space="preserve"> </t>
    </r>
    <r>
      <rPr>
        <sz val="10"/>
        <color rgb="FF000000"/>
        <rFont val="Arial"/>
        <family val="2"/>
      </rPr>
      <t>Ce montant se compose de 1,2 milliard de dollars en charges d’impôts exigibles consignées dans l’État des résultats et dans l’État des autres éléments du résultat étendu, de 81 millions de dollars en taxes et impôts sur le capital consignés dans l’État des résultats, et de 757 millions de dollars en autres taxes et impôts, qui comprennent les taxes de vente (taxe sur les produits et services [TPS], taxe de vente harmonisée [TVH] et taxe de vente provinciale [TVP]), les cotisations sociales (part de l’employeur), les impôts fonciers et les taxes et impôts d’entreprise.</t>
    </r>
    <r>
      <rPr>
        <sz val="10"/>
        <color rgb="FF000000"/>
        <rFont val="Arial"/>
        <family val="2"/>
      </rPr>
      <t xml:space="preserve">  
</t>
    </r>
  </si>
  <si>
    <t>Protection des renseignements personnels et sécurité de l’information</t>
  </si>
  <si>
    <r>
      <t>Nombre de plaintes fondées en matière de protection des renseignements personnels contre la Banque CIBC non résolues de la part du Commissariat à la protection de la vie privée du Canada (CPVP)</t>
    </r>
    <r>
      <rPr>
        <b/>
        <vertAlign val="superscript"/>
        <sz val="10"/>
        <color rgb="FF000000"/>
        <rFont val="Arial"/>
        <family val="2"/>
      </rPr>
      <t>1</t>
    </r>
  </si>
  <si>
    <t>Aucune plainte fondée en matière de protection des renseignements personnels contre la Banque CIBC non résolue de la part du Commissariat à la protection de la vie privée du Canada (CPVP)</t>
  </si>
  <si>
    <t>0 
(atteint)</t>
  </si>
  <si>
    <r>
      <rPr>
        <b/>
        <sz val="10"/>
        <color rgb="FF000000"/>
        <rFont val="Arial"/>
        <family val="2"/>
      </rPr>
      <t>Nombre de lacunes en matière de protection des renseignements personnels constatée par des organismes de réglementation à la Banque CIBC à l’extérieur du Canada</t>
    </r>
    <r>
      <rPr>
        <b/>
        <vertAlign val="superscript"/>
        <sz val="10"/>
        <color rgb="FF000000"/>
        <rFont val="Arial"/>
        <family val="2"/>
      </rPr>
      <t>2</t>
    </r>
  </si>
  <si>
    <t>Aucune lacune en matière de protection des renseignements personnels constatée par des organismes de réglementation à la Banque CIBC à l’extérieur du Canada</t>
  </si>
  <si>
    <t>1 
(non atteint)</t>
  </si>
  <si>
    <r>
      <rPr>
        <b/>
        <sz val="10"/>
        <color rgb="FF000000"/>
        <rFont val="Arial"/>
        <family val="2"/>
      </rPr>
      <t>Nombre total de violations impliquant un organisme de réglementation</t>
    </r>
    <r>
      <rPr>
        <b/>
        <vertAlign val="superscript"/>
        <sz val="11"/>
        <color rgb="FF000000"/>
        <rFont val="Arial"/>
        <family val="2"/>
      </rPr>
      <t>3</t>
    </r>
  </si>
  <si>
    <t>Répartition des signalements par région</t>
  </si>
  <si>
    <t>États-Unis</t>
  </si>
  <si>
    <t>Europe</t>
  </si>
  <si>
    <t>Asie-Pacifique</t>
  </si>
  <si>
    <t xml:space="preserve">Caraïbes </t>
  </si>
  <si>
    <t xml:space="preserve">Colombie </t>
  </si>
  <si>
    <r>
      <rPr>
        <b/>
        <sz val="10"/>
        <color rgb="FF000000"/>
        <rFont val="Arial"/>
        <family val="2"/>
      </rPr>
      <t>Nombre de personnes touchées</t>
    </r>
    <r>
      <rPr>
        <b/>
        <vertAlign val="superscript"/>
        <sz val="10"/>
        <color rgb="FF000000"/>
        <rFont val="Arial"/>
        <family val="2"/>
      </rPr>
      <t>4</t>
    </r>
  </si>
  <si>
    <r>
      <rPr>
        <b/>
        <sz val="10"/>
        <color rgb="FF000000"/>
        <rFont val="Arial"/>
        <family val="2"/>
      </rPr>
      <t>6 945</t>
    </r>
    <r>
      <rPr>
        <b/>
        <vertAlign val="superscript"/>
        <sz val="10"/>
        <color rgb="FF000000"/>
        <rFont val="Arial"/>
        <family val="2"/>
      </rPr>
      <t>5</t>
    </r>
  </si>
  <si>
    <r>
      <rPr>
        <b/>
        <sz val="10"/>
        <color rgb="FF000000"/>
        <rFont val="Arial"/>
        <family val="2"/>
      </rPr>
      <t>Nombre d’interruptions de service importantes ou d’incidents de cybersécurité importants</t>
    </r>
    <r>
      <rPr>
        <b/>
        <vertAlign val="superscript"/>
        <sz val="10"/>
        <color rgb="FF000000"/>
        <rFont val="Arial"/>
        <family val="2"/>
      </rPr>
      <t>6</t>
    </r>
  </si>
  <si>
    <r>
      <rPr>
        <vertAlign val="superscript"/>
        <sz val="10"/>
        <color rgb="FF000000"/>
        <rFont val="Arial"/>
        <family val="2"/>
      </rPr>
      <t>1</t>
    </r>
    <r>
      <rPr>
        <sz val="10"/>
        <color rgb="FF000000"/>
        <rFont val="Arial"/>
        <family val="2"/>
      </rPr>
      <t xml:space="preserve"> Selon le Commissariat à la protection de la vie privée du Canada (CPVP), le terme « fondé » signifie que l’institution a enfreint une disposition de la </t>
    </r>
    <r>
      <rPr>
        <i/>
        <sz val="10"/>
        <color rgb="FF000000"/>
        <rFont val="Arial"/>
        <family val="2"/>
      </rPr>
      <t>Loi sur la protection des renseignements personnels et les documents électroniques</t>
    </r>
    <r>
      <rPr>
        <sz val="10"/>
        <color rgb="FF000000"/>
        <rFont val="Arial"/>
        <family val="2"/>
      </rPr>
      <t xml:space="preserve"> (LPRPDE). </t>
    </r>
    <r>
      <rPr>
        <sz val="10"/>
        <color rgb="FFFF0000"/>
        <rFont val="Arial"/>
        <family val="2"/>
      </rPr>
      <t xml:space="preserve"> 
</t>
    </r>
    <r>
      <rPr>
        <vertAlign val="superscript"/>
        <sz val="10"/>
        <color rgb="FF000000"/>
        <rFont val="Arial"/>
        <family val="2"/>
      </rPr>
      <t>2</t>
    </r>
    <r>
      <rPr>
        <sz val="10"/>
        <color rgb="FF000000"/>
        <rFont val="Arial"/>
        <family val="2"/>
      </rPr>
      <t xml:space="preserve"> Comprend les États-Unis, l’Europe, l’Asie-Pacifique, la République de Colombie et les Caraïbes. En 2023, une lacune en matière de protection des renseignements personnels a été constatée à la suite d’une ordonnance d’exécution émise par l’Ombudsman des îles Caïmans contre CIBC FirstCaribbean et a été résolue. Chaque région est dotée d’une équipe ou d’un représentant attitré à la protection des renseignements personnels qui connaît les lois et règlements locaux applicables et qui est chargé de gérer et de signaler les conclusions liées à la protection des renseignements personnels dans sa région. CIBC FirstCarribbean et CIBC Cayman Bank maintiennent chacune leur propre programme de protection des renseignements personnels, y compris leurs politiques et processus. 
</t>
    </r>
    <r>
      <rPr>
        <vertAlign val="superscript"/>
        <sz val="10"/>
        <color rgb="FF000000"/>
        <rFont val="Arial"/>
        <family val="2"/>
      </rPr>
      <t>3</t>
    </r>
    <r>
      <rPr>
        <sz val="10"/>
        <color rgb="FF000000"/>
        <rFont val="Arial"/>
        <family val="2"/>
      </rPr>
      <t xml:space="preserve"> Le nombre reflète les atteintes à la protection des renseignements personnels que la Banque CIBC a autodéclarées de façon proactive à un organisme de réglementation.
</t>
    </r>
    <r>
      <rPr>
        <vertAlign val="superscript"/>
        <sz val="10"/>
        <color rgb="FF000000"/>
        <rFont val="Arial"/>
        <family val="2"/>
      </rPr>
      <t>4</t>
    </r>
    <r>
      <rPr>
        <sz val="10"/>
        <color rgb="FF000000"/>
        <rFont val="Arial"/>
        <family val="2"/>
      </rPr>
      <t xml:space="preserve"> Personnes touchées par le nombre total d’atteintes impliquant un organisme de réglementation. Ces personnes comprennent tous les groupes dont des renseignements personnels ont été compromis. 
</t>
    </r>
    <r>
      <rPr>
        <vertAlign val="superscript"/>
        <sz val="10"/>
        <color rgb="FF000000"/>
        <rFont val="Arial"/>
        <family val="2"/>
      </rPr>
      <t>5</t>
    </r>
    <r>
      <rPr>
        <sz val="10"/>
        <color rgb="FF000000"/>
        <rFont val="Arial"/>
        <family val="2"/>
      </rPr>
      <t xml:space="preserve"> Quatre violations autodéclarées représentaient 99 % du nombre de personnes touchées. 
</t>
    </r>
    <r>
      <rPr>
        <vertAlign val="superscript"/>
        <sz val="10"/>
        <color rgb="FF000000"/>
        <rFont val="Arial"/>
        <family val="2"/>
      </rPr>
      <t>6</t>
    </r>
    <r>
      <rPr>
        <sz val="10"/>
        <color rgb="FF000000"/>
        <rFont val="Arial"/>
        <family val="2"/>
      </rPr>
      <t> Les incidents de cybersécurité importants sont définis en partie comme ayant une incidence élevée ou critique sur les clients, les actifs, les systèmes ou les employés de la Banque CIBC. Malgré notre engagement à l’égard de la sécurité de l’information et de la cybersécurité, et compte tenu de l’évolution rapide des menaces, de la réglementation et du contexte commercial, il nous est impossible de cerner tous les cyberrisques ou de mettre en œuvre des mesures pour éviter ou éliminer tous les cyberincidents potentiels. Toutefois, nous surveillons l’évolution de notre profil de risque et continuons de peaufiner nos approches en matière de protection de la sécurité et de résilience des services afin de réduire au minimum les répercussions de tout incident de cybersécurité qui pourrait survenir.</t>
    </r>
  </si>
  <si>
    <t>Engagement envers nos clients</t>
  </si>
  <si>
    <t>Indice de l’expérience client (EC) à la Banque CIBC</t>
  </si>
  <si>
    <r>
      <rPr>
        <b/>
        <sz val="10"/>
        <color theme="1"/>
        <rFont val="Arial"/>
        <family val="2"/>
      </rPr>
      <t>101 %</t>
    </r>
    <r>
      <rPr>
        <b/>
        <vertAlign val="superscript"/>
        <sz val="10"/>
        <color theme="1"/>
        <rFont val="Arial"/>
        <family val="2"/>
      </rPr>
      <t>1</t>
    </r>
  </si>
  <si>
    <t xml:space="preserve">1 Nous revoyons chaque année l’indice de l’expérience client (EC). En 2023, le SNR a été remplacé par l’indice de l’expérience client (EC), qui représente une évaluation plus complète de notre programme d’expérience client. L’indice EC forme un tableau de bord à l’échelle de l’entreprise composé de 20 mesures internes et externes de l’expérience client. À l’exclusion de CIBC FirstCaribbean, du Royaume-Uni, du Luxembourg et de la région Asie-Pacifique.
</t>
  </si>
  <si>
    <t>Droits de la personne</t>
  </si>
  <si>
    <r>
      <rPr>
        <b/>
        <sz val="10"/>
        <color rgb="FF000000"/>
        <rFont val="Arial"/>
        <family val="2"/>
      </rPr>
      <t>Heures de formation obligatoires sur les droits de la personne</t>
    </r>
    <r>
      <rPr>
        <b/>
        <vertAlign val="superscript"/>
        <sz val="10"/>
        <color rgb="FF000000"/>
        <rFont val="Arial"/>
        <family val="2"/>
      </rPr>
      <t>1</t>
    </r>
  </si>
  <si>
    <t>heures</t>
  </si>
  <si>
    <r>
      <rPr>
        <b/>
        <sz val="10"/>
        <color rgb="FF000000"/>
        <rFont val="Arial"/>
        <family val="2"/>
      </rPr>
      <t>Heures de formation sur l’inclusion et la diversité</t>
    </r>
    <r>
      <rPr>
        <b/>
        <vertAlign val="superscript"/>
        <sz val="10"/>
        <color rgb="FF000000"/>
        <rFont val="Arial"/>
        <family val="2"/>
      </rPr>
      <t>2</t>
    </r>
  </si>
  <si>
    <t xml:space="preserve">Total des heures consacrées aux droits de la personne et à l’inclusion  </t>
  </si>
  <si>
    <r>
      <rPr>
        <vertAlign val="superscript"/>
        <sz val="10"/>
        <color rgb="FF000000"/>
        <rFont val="Arial"/>
        <family val="2"/>
      </rPr>
      <t>1</t>
    </r>
    <r>
      <rPr>
        <sz val="10"/>
        <color rgb="FF000000"/>
        <rFont val="Arial"/>
        <family val="2"/>
      </rPr>
      <t> Le temps de formation total sur les droits de la personne correspond à la somme des heures de formation prévues par cours, calculée en multipliant le nombre d’apprenants uniques ayant suivi les cours de formation pertinents par la durée prévue de chaque cours de formation. Cette mesure représente les employés et les travailleurs occasionnels entre le 1</t>
    </r>
    <r>
      <rPr>
        <vertAlign val="superscript"/>
        <sz val="10"/>
        <color rgb="FF000000"/>
        <rFont val="Arial"/>
        <family val="2"/>
      </rPr>
      <t>er</t>
    </r>
    <r>
      <rPr>
        <sz val="10"/>
        <color rgb="FF000000"/>
        <rFont val="Arial"/>
        <family val="2"/>
      </rPr>
      <t xml:space="preserve"> novembre et le 31 octobre, mais exclut les membres de l’équipe qui n’étaient pas actifs au 31 octobre. La durée totale de la formation sur l’inclusion ne comprend pas les travailleurs occasionnels. Le nombre d’heures de formation obligatoire a augmenté en 2023 en raison de l’ajout de quatre cours de formation obligatoires. Le nombre d’heures de formation obligatoire sur les droits de la personne comprend le nombre d’heures de formation sur la santé et la sécurité, qui représentaient 21 194 heures au 31 octobre 2023. Cette mesure exclut les heures de formation supplémentaires sur la santé et la sécurité, notamment pour des postes et des secteurs d’activité précis. L’ensemble de la formation sur les droits de la personne et sur l’inclusion exclut les employés de CIBC FirstCaribbean, car les membres de cette équipe suivent leur formation sur différents systèmes de gestion de l’apprentissage.  
</t>
    </r>
    <r>
      <rPr>
        <vertAlign val="superscript"/>
        <sz val="10"/>
        <color rgb="FF000000"/>
        <rFont val="Arial"/>
        <family val="2"/>
      </rPr>
      <t>2</t>
    </r>
    <r>
      <rPr>
        <sz val="10"/>
        <color rgb="FF000000"/>
        <rFont val="Arial"/>
        <family val="2"/>
      </rPr>
      <t xml:space="preserve"> Aucune nouvelle formation sur l’inclusion et la diversité n’a été offerte aux employés déjà en poste en 2023, de sorte que les chiffres ne correspondent qu’à la formation des nouveaux employés. 
</t>
    </r>
  </si>
  <si>
    <r>
      <t>Société</t>
    </r>
    <r>
      <rPr>
        <b/>
        <vertAlign val="superscript"/>
        <sz val="26"/>
        <color theme="1"/>
        <rFont val="Arial"/>
        <family val="2"/>
      </rPr>
      <t>1</t>
    </r>
    <r>
      <rPr>
        <b/>
        <sz val="26"/>
        <color theme="1"/>
        <rFont val="Arial"/>
        <family val="2"/>
      </rPr>
      <t xml:space="preserve"> </t>
    </r>
  </si>
  <si>
    <r>
      <rPr>
        <sz val="10"/>
        <color rgb="FF000000"/>
        <rFont val="Wingdings"/>
        <charset val="2"/>
      </rPr>
      <t></t>
    </r>
    <r>
      <rPr>
        <sz val="10"/>
        <color rgb="FF000000"/>
        <rFont val="Arial"/>
        <family val="2"/>
      </rPr>
      <t xml:space="preserve"> Ce chiffre a fait l’objet d’une assurance indépendante limitée. L’énoncé d’assurance limitée ou la déclaration de vérification applicable se trouvent dans la section Documents relatifs aux critères ESG de notre notre site Web.  
1 Toutes les mesures des tableaux de données ESG excluent CIBC Mellon. La Banque CIBC est un partenaire de coentreprise à parts égales avec The Bank of New York Mellon dans deux coentreprises : la Compagnie Trust CIBC Mellon et la Société de services de titres mondiaux CIBC Mellon, inc. (collectivement appelées CIBC Mellon).  </t>
    </r>
    <r>
      <rPr>
        <sz val="10"/>
        <color rgb="FF000000"/>
        <rFont val="Arial"/>
        <family val="2"/>
        <charset val="2"/>
      </rPr>
      <t xml:space="preserve">  </t>
    </r>
  </si>
  <si>
    <t>Mobilisation des employés</t>
  </si>
  <si>
    <t xml:space="preserve">Score de mobilisation des employés </t>
  </si>
  <si>
    <r>
      <t>Score correspondant à au moins 91 % de la Norme de WTW</t>
    </r>
    <r>
      <rPr>
        <b/>
        <vertAlign val="superscript"/>
        <sz val="10"/>
        <color theme="1"/>
        <rFont val="Arial"/>
        <family val="2"/>
      </rPr>
      <t>1</t>
    </r>
  </si>
  <si>
    <r>
      <rPr>
        <b/>
        <sz val="10"/>
        <color rgb="FF000000"/>
        <rFont val="Arial"/>
        <family val="2"/>
      </rPr>
      <t>90 %</t>
    </r>
    <r>
      <rPr>
        <b/>
        <sz val="10"/>
        <color rgb="FF000000"/>
        <rFont val="Wingdings"/>
        <charset val="2"/>
      </rPr>
      <t>ü</t>
    </r>
    <r>
      <rPr>
        <b/>
        <vertAlign val="superscript"/>
        <sz val="10"/>
        <color rgb="FF000000"/>
        <rFont val="Arial"/>
        <family val="2"/>
      </rPr>
      <t xml:space="preserve">1
</t>
    </r>
    <r>
      <rPr>
        <b/>
        <sz val="10"/>
        <color rgb="FF000000"/>
        <rFont val="Arial"/>
        <family val="2"/>
      </rPr>
      <t xml:space="preserve"> (atteint)</t>
    </r>
  </si>
  <si>
    <r>
      <t>90 %</t>
    </r>
    <r>
      <rPr>
        <sz val="10"/>
        <color rgb="FF000000"/>
        <rFont val="Wingdings"/>
        <charset val="2"/>
      </rPr>
      <t>ü</t>
    </r>
  </si>
  <si>
    <r>
      <t>89 %</t>
    </r>
    <r>
      <rPr>
        <sz val="10"/>
        <color theme="1"/>
        <rFont val="Wingdings"/>
        <charset val="2"/>
      </rPr>
      <t>ü</t>
    </r>
  </si>
  <si>
    <r>
      <rPr>
        <sz val="10"/>
        <color theme="1"/>
        <rFont val="Arial"/>
        <family val="2"/>
      </rPr>
      <t>90 %</t>
    </r>
    <r>
      <rPr>
        <sz val="10"/>
        <color theme="1"/>
        <rFont val="Wingdings"/>
        <charset val="2"/>
      </rPr>
      <t>ü</t>
    </r>
  </si>
  <si>
    <r>
      <rPr>
        <sz val="10"/>
        <color theme="1"/>
        <rFont val="Arial"/>
        <family val="2"/>
      </rPr>
      <t>89 %</t>
    </r>
    <r>
      <rPr>
        <sz val="10"/>
        <color theme="1"/>
        <rFont val="Wingdings"/>
        <charset val="2"/>
      </rPr>
      <t>ü</t>
    </r>
  </si>
  <si>
    <r>
      <rPr>
        <b/>
        <sz val="11"/>
        <color theme="1"/>
        <rFont val="Arial"/>
        <family val="2"/>
      </rPr>
      <t>Segments de personnel</t>
    </r>
    <r>
      <rPr>
        <b/>
        <vertAlign val="superscript"/>
        <sz val="11"/>
        <color rgb="FF000000"/>
        <rFont val="Arial"/>
        <family val="2"/>
      </rPr>
      <t>2</t>
    </r>
    <r>
      <rPr>
        <b/>
        <vertAlign val="superscript"/>
        <sz val="11"/>
        <color rgb="FF000000"/>
        <rFont val="Arial"/>
        <family val="2"/>
      </rPr>
      <t xml:space="preserve"> </t>
    </r>
  </si>
  <si>
    <t>Personnes de couleur</t>
  </si>
  <si>
    <r>
      <rPr>
        <vertAlign val="superscript"/>
        <sz val="10"/>
        <color rgb="FF000000"/>
        <rFont val="Arial"/>
      </rPr>
      <t>1</t>
    </r>
    <r>
      <rPr>
        <sz val="10"/>
        <color rgb="FF000000"/>
        <rFont val="Arial"/>
      </rPr>
      <t> Notre Sondage annuel auprès des employés s’est déroulé du 15 au 28 mai 2023. Nos employés permanents (à temps plein et à temps partiel) actifs au 10 avril 2023 étaient admissibles. Les employés en congé en date du 10 avril 2023, les employés embauchés après le 10 avril 2023 et les employés qui ont quitté l’organisation avant le 15 mai 2023 étaient exclus. Les employés temporaires, les travailleurs occasionnels, les employés retraités et les employés de CIBC FirstCaribbean ont également été exclus. Plus de 37 000 membres de l’équipe ont répondu au sondage, soit un taux de réponse global de 83 %. Les questions du Sondage annuel auprès des employés qui permettent de déterminer notre score de mobilisation des employés ont été préparées par Willis Towers Watson. Le score de mobilisation des employés repose sur trois piliers de l’expérience des employés : la mobilisation, l’autonomie et la motivation. Le score de mobilisation représente le pourcentage d’employés qui ont répondu d’accord aux neuf questions liées à la mobilisation dans le Sondage annuel auprès des employés CIBC. Notre score global de 90 %</t>
    </r>
    <r>
      <rPr>
        <sz val="10"/>
        <color rgb="FF000000"/>
        <rFont val="Wingdings"/>
      </rPr>
      <t>ü</t>
    </r>
    <r>
      <rPr>
        <sz val="10"/>
        <color rgb="FF000000"/>
        <rFont val="Arial"/>
      </rPr>
      <t xml:space="preserve"> dépasse de six points la norme mondiale de Willis Towers Watson pour le secteur des services financiers (Norme de WTW), ce qui signifie que la Banque CIBC a atteint son objectif de 2023. 
</t>
    </r>
    <r>
      <rPr>
        <vertAlign val="superscript"/>
        <sz val="10"/>
        <color rgb="FF000000"/>
        <rFont val="Arial"/>
      </rPr>
      <t>2</t>
    </r>
    <r>
      <rPr>
        <sz val="10"/>
        <color rgb="FF000000"/>
        <rFont val="Arial"/>
      </rPr>
      <t> Toutes les données sont fondées sur la déclaration volontaire des employés en date du 31 octobre.</t>
    </r>
  </si>
  <si>
    <t>Indice d’apprentissage et de perfectionnement</t>
  </si>
  <si>
    <r>
      <rPr>
        <b/>
        <sz val="10"/>
        <color theme="1"/>
        <rFont val="Arial"/>
        <family val="2"/>
      </rPr>
      <t>Investissement mondial dans l’apprentissage et le perfectionnement</t>
    </r>
    <r>
      <rPr>
        <b/>
        <vertAlign val="superscript"/>
        <sz val="10"/>
        <color theme="1"/>
        <rFont val="Arial"/>
        <family val="2"/>
      </rPr>
      <t>1</t>
    </r>
  </si>
  <si>
    <t>millions</t>
  </si>
  <si>
    <r>
      <rPr>
        <b/>
        <sz val="10"/>
        <color theme="1"/>
        <rFont val="Arial"/>
        <family val="2"/>
      </rPr>
      <t>Coût de formation moyen par employé</t>
    </r>
    <r>
      <rPr>
        <b/>
        <vertAlign val="superscript"/>
        <sz val="10"/>
        <color theme="1"/>
        <rFont val="Arial"/>
        <family val="2"/>
      </rPr>
      <t>1,2</t>
    </r>
    <r>
      <rPr>
        <b/>
        <vertAlign val="superscript"/>
        <sz val="10"/>
        <color theme="1"/>
        <rFont val="Arial"/>
        <family val="2"/>
      </rPr>
      <t xml:space="preserve"> </t>
    </r>
  </si>
  <si>
    <t xml:space="preserve">dollars </t>
  </si>
  <si>
    <r>
      <rPr>
        <b/>
        <sz val="10"/>
        <color theme="1"/>
        <rFont val="Arial"/>
        <family val="2"/>
      </rPr>
      <t>Nombre moyen d’heures de formation par employé</t>
    </r>
    <r>
      <rPr>
        <b/>
        <vertAlign val="superscript"/>
        <sz val="10"/>
        <color theme="1"/>
        <rFont val="Arial"/>
        <family val="2"/>
      </rPr>
      <t>3</t>
    </r>
  </si>
  <si>
    <r>
      <rPr>
        <b/>
        <sz val="10"/>
        <color theme="1"/>
        <rFont val="Arial"/>
        <family val="2"/>
      </rPr>
      <t>Nombre moyen d’heures de formation par sexe</t>
    </r>
    <r>
      <rPr>
        <b/>
        <vertAlign val="superscript"/>
        <sz val="10"/>
        <color theme="1"/>
        <rFont val="Arial"/>
        <family val="2"/>
      </rPr>
      <t>4</t>
    </r>
  </si>
  <si>
    <t>Nombre moyen d’heures de formation par niveau</t>
  </si>
  <si>
    <t>Vice-président ou niveau supérieur</t>
  </si>
  <si>
    <t>Gestionnaire de personnel</t>
  </si>
  <si>
    <t xml:space="preserve">Collaborateur individuel </t>
  </si>
  <si>
    <r>
      <rPr>
        <vertAlign val="superscript"/>
        <sz val="10"/>
        <color theme="1"/>
        <rFont val="Arial"/>
        <family val="2"/>
      </rPr>
      <t>1</t>
    </r>
    <r>
      <rPr>
        <sz val="10"/>
        <color theme="1"/>
        <rFont val="Arial"/>
        <family val="2"/>
      </rPr>
      <t xml:space="preserve"> Nos dépenses d’investissement mondiales dans l’apprentissage comprennent toutes les dépenses liées à l’apprentissage et au perfectionnement, y compris celles associées aux équivalents temps plein, pour tous les membres de l’équipe, au 31 octobre. En 2022, nous avons ajouté les coûts des principales plateformes d’apprentissage de la Banque CIBC. Nous avons aussi mis à jour notre méthodologie afin d’exclure les investissements de CIBC FirstCaribbean dans l’apprentissage et le perfectionnement, par souci de cohérence. À la suite des changements qui ont été apportés, les rapports des années précédentes n’ont pas été retraités. 
</t>
    </r>
    <r>
      <rPr>
        <vertAlign val="superscript"/>
        <sz val="10"/>
        <color rgb="FF000000"/>
        <rFont val="Arial"/>
        <family val="2"/>
      </rPr>
      <t>2</t>
    </r>
    <r>
      <rPr>
        <sz val="10"/>
        <color rgb="FF000000"/>
        <rFont val="Arial"/>
        <family val="2"/>
      </rPr>
      <t xml:space="preserve"> En 2022, nous avons modifié le dénominateur lié aux membres de notre équipe afin d’exclure CIBC FirstCaribbean et de tenir compte de l’ensemble des membres de notre équipe à l’échelle mondiale. À la suite des changements qui ont été apportés, les rapports des années précédentes n’ont pas été retraités.  
</t>
    </r>
    <r>
      <rPr>
        <vertAlign val="superscript"/>
        <sz val="10"/>
        <color rgb="FF000000"/>
        <rFont val="Arial"/>
        <family val="2"/>
      </rPr>
      <t>3</t>
    </r>
    <r>
      <rPr>
        <sz val="10"/>
        <color rgb="FF000000"/>
        <rFont val="Arial"/>
        <family val="2"/>
      </rPr>
      <t> La moyenne des heures de formation en 2023 est calculée en additionnant la durée estimative de tous les cours terminés, et en divisant cette somme par le nombre total d’apprenants uniques. Sont inclus les employés permanents et temporaires qui ont été actifs à tout moment entre le 1</t>
    </r>
    <r>
      <rPr>
        <vertAlign val="superscript"/>
        <sz val="10"/>
        <color rgb="FF000000"/>
        <rFont val="Arial"/>
        <family val="2"/>
      </rPr>
      <t>er</t>
    </r>
    <r>
      <rPr>
        <sz val="10"/>
        <color rgb="FF000000"/>
        <rFont val="Arial"/>
        <family val="2"/>
      </rPr>
      <t> novembre 2022 et le 31 octobre 2023, mais qui ne sont peut-être pas des employés actifs au 31 octobre 2023. À l’exclusion des travailleurs occasionnels et du personnel de CIBC FirstCaribbean.</t>
    </r>
    <r>
      <rPr>
        <sz val="10"/>
        <color theme="1"/>
        <rFont val="Arial"/>
        <family val="2"/>
      </rPr>
      <t xml:space="preserve">
</t>
    </r>
    <r>
      <rPr>
        <vertAlign val="superscript"/>
        <sz val="10"/>
        <color theme="1"/>
        <rFont val="Arial"/>
        <family val="2"/>
      </rPr>
      <t>4</t>
    </r>
    <r>
      <rPr>
        <sz val="10"/>
        <color theme="1"/>
        <rFont val="Arial"/>
        <family val="2"/>
      </rPr>
      <t> Toutes les données sont fondées sur la déclaration volontaire des employés en date du 31 octobre.</t>
    </r>
  </si>
  <si>
    <r>
      <rPr>
        <b/>
        <sz val="12"/>
        <color rgb="FFC00000"/>
        <rFont val="Arial"/>
        <family val="2"/>
      </rPr>
      <t>Roulement</t>
    </r>
    <r>
      <rPr>
        <b/>
        <vertAlign val="superscript"/>
        <sz val="12"/>
        <color rgb="FFC00000"/>
        <rFont val="Arial"/>
        <family val="2"/>
      </rPr>
      <t>1</t>
    </r>
  </si>
  <si>
    <r>
      <rPr>
        <b/>
        <sz val="11"/>
        <color rgb="FF000000"/>
        <rFont val="Arial"/>
        <family val="2"/>
      </rPr>
      <t>Roulement volontaire</t>
    </r>
    <r>
      <rPr>
        <b/>
        <vertAlign val="superscript"/>
        <sz val="11"/>
        <color rgb="FF000000"/>
        <rFont val="Arial"/>
        <family val="2"/>
      </rPr>
      <t>2</t>
    </r>
  </si>
  <si>
    <r>
      <rPr>
        <sz val="10"/>
        <color theme="1"/>
        <rFont val="Arial"/>
        <family val="2"/>
      </rPr>
      <t xml:space="preserve">      </t>
    </r>
    <r>
      <rPr>
        <sz val="10"/>
        <color theme="1"/>
        <rFont val="Arial"/>
        <family val="2"/>
      </rPr>
      <t>Échelle mondiale</t>
    </r>
    <r>
      <rPr>
        <b/>
        <vertAlign val="superscript"/>
        <sz val="10"/>
        <color theme="1"/>
        <rFont val="Arial"/>
        <family val="2"/>
      </rPr>
      <t>3</t>
    </r>
  </si>
  <si>
    <r>
      <rPr>
        <b/>
        <sz val="11"/>
        <color rgb="FF000000"/>
        <rFont val="Arial"/>
        <family val="2"/>
      </rPr>
      <t>Roulement involontaire</t>
    </r>
    <r>
      <rPr>
        <b/>
        <vertAlign val="superscript"/>
        <sz val="11"/>
        <color rgb="FF000000"/>
        <rFont val="Arial"/>
        <family val="2"/>
      </rPr>
      <t>4</t>
    </r>
  </si>
  <si>
    <r>
      <rPr>
        <sz val="10"/>
        <color theme="1"/>
        <rFont val="Arial"/>
        <family val="2"/>
      </rPr>
      <t xml:space="preserve">      </t>
    </r>
    <r>
      <rPr>
        <sz val="10"/>
        <color theme="1"/>
        <rFont val="Arial"/>
        <family val="2"/>
      </rPr>
      <t>Échelle mondiale</t>
    </r>
    <r>
      <rPr>
        <vertAlign val="superscript"/>
        <sz val="10"/>
        <color theme="1"/>
        <rFont val="Arial"/>
        <family val="2"/>
      </rPr>
      <t>3</t>
    </r>
  </si>
  <si>
    <t>2,0 % </t>
  </si>
  <si>
    <t>1,3 % </t>
  </si>
  <si>
    <t>1,3 %  </t>
  </si>
  <si>
    <t>1,2 %  </t>
  </si>
  <si>
    <t>1,8 %  </t>
  </si>
  <si>
    <r>
      <rPr>
        <b/>
        <sz val="11"/>
        <color rgb="FF000000"/>
        <rFont val="Arial"/>
        <family val="2"/>
      </rPr>
      <t>Roulement total</t>
    </r>
    <r>
      <rPr>
        <b/>
        <vertAlign val="superscript"/>
        <sz val="11"/>
        <color rgb="FF000000"/>
        <rFont val="Arial"/>
        <family val="2"/>
      </rPr>
      <t>5</t>
    </r>
  </si>
  <si>
    <r>
      <rPr>
        <b/>
        <sz val="11"/>
        <color rgb="FF000000"/>
        <rFont val="Arial"/>
        <family val="2"/>
      </rPr>
      <t>Roulement volontaire par segment de personnel à l’échelle mondiale</t>
    </r>
    <r>
      <rPr>
        <b/>
        <vertAlign val="superscript"/>
        <sz val="11"/>
        <color rgb="FF000000"/>
        <rFont val="Arial"/>
        <family val="2"/>
      </rPr>
      <t>2</t>
    </r>
  </si>
  <si>
    <t xml:space="preserve">      Femmes </t>
  </si>
  <si>
    <t xml:space="preserve">      Personnes de couleur </t>
  </si>
  <si>
    <r>
      <rPr>
        <b/>
        <sz val="11"/>
        <color rgb="FF000000"/>
        <rFont val="Arial"/>
        <family val="2"/>
      </rPr>
      <t>Roulement volontaire par groupe d’âge à l’échelle mondiale</t>
    </r>
    <r>
      <rPr>
        <b/>
        <vertAlign val="superscript"/>
        <sz val="11"/>
        <color rgb="FF000000"/>
        <rFont val="Arial"/>
        <family val="2"/>
      </rPr>
      <t>2,3,7</t>
    </r>
  </si>
  <si>
    <t xml:space="preserve">      Moins de 30 ans</t>
  </si>
  <si>
    <t xml:space="preserve">      De 30 à 50 ans</t>
  </si>
  <si>
    <t xml:space="preserve">      Plus de 50 ans </t>
  </si>
  <si>
    <r>
      <rPr>
        <vertAlign val="superscript"/>
        <sz val="10"/>
        <color rgb="FF000000"/>
        <rFont val="Arial"/>
        <family val="2"/>
      </rPr>
      <t>1</t>
    </r>
    <r>
      <rPr>
        <sz val="10"/>
        <color rgb="FF000000"/>
        <rFont val="Arial"/>
        <family val="2"/>
      </rPr>
      <t> Le taux de roulement correspond au nombre de cessations d’emploi au cours de l’exercice divisé par la moyenne du nombre d’employés au début et à la fin de l’exercice.</t>
    </r>
    <r>
      <rPr>
        <sz val="10"/>
        <color rgb="FF000000"/>
        <rFont val="Arial"/>
        <family val="2"/>
      </rPr>
      <t xml:space="preserve"> </t>
    </r>
    <r>
      <rPr>
        <sz val="10"/>
        <color rgb="FF000000"/>
        <rFont val="Arial"/>
        <family val="2"/>
      </rPr>
      <t>Il comprend les employés permanents (temps plein et temps partiel), les employés actifs et les employés en congé rémunéré (à l’exclusion des employés en congé non rémunéré, des employés temporaires, des travailleurs occasionnels et du personnel de CIBC FirstCaribbean).</t>
    </r>
    <r>
      <rPr>
        <sz val="10"/>
        <color rgb="FF000000"/>
        <rFont val="Arial"/>
        <family val="2"/>
      </rPr>
      <t xml:space="preserve">
</t>
    </r>
    <r>
      <rPr>
        <vertAlign val="superscript"/>
        <sz val="10"/>
        <color rgb="FF000000"/>
        <rFont val="Arial"/>
        <family val="2"/>
      </rPr>
      <t>2</t>
    </r>
    <r>
      <rPr>
        <sz val="10"/>
        <color rgb="FF000000"/>
        <rFont val="Arial"/>
        <family val="2"/>
      </rPr>
      <t> Le taux de roulement volontaire exclut les départs à la retraite, les restructurations et les cessations d’emploi involontaires.</t>
    </r>
    <r>
      <rPr>
        <sz val="10"/>
        <color rgb="FF000000"/>
        <rFont val="Arial"/>
        <family val="2"/>
      </rPr>
      <t xml:space="preserve"> 
</t>
    </r>
    <r>
      <rPr>
        <vertAlign val="superscript"/>
        <sz val="10"/>
        <color rgb="FF000000"/>
        <rFont val="Arial"/>
        <family val="2"/>
      </rPr>
      <t>3</t>
    </r>
    <r>
      <rPr>
        <sz val="10"/>
        <color rgb="FF000000"/>
        <rFont val="Arial"/>
        <family val="2"/>
      </rPr>
      <t> Le taux à l’échelle mondiale désigne les employés au Canada, aux États-Unis et ailleurs dans le monde, à l’exclusion de CIBC FirstCaribbean.</t>
    </r>
    <r>
      <rPr>
        <sz val="10"/>
        <color rgb="FF000000"/>
        <rFont val="Arial"/>
        <family val="2"/>
      </rPr>
      <t xml:space="preserve">
</t>
    </r>
    <r>
      <rPr>
        <vertAlign val="superscript"/>
        <sz val="10"/>
        <color rgb="FF000000"/>
        <rFont val="Arial"/>
        <family val="2"/>
      </rPr>
      <t>4</t>
    </r>
    <r>
      <rPr>
        <sz val="10"/>
        <color rgb="FF000000"/>
        <rFont val="Arial"/>
        <family val="2"/>
      </rPr>
      <t> Le taux de roulement involontaire exclut les départs à la retraite, les restructurations et les cessations d’emploi volontaires.</t>
    </r>
    <r>
      <rPr>
        <sz val="10"/>
        <color rgb="FF000000"/>
        <rFont val="Arial"/>
        <family val="2"/>
      </rPr>
      <t xml:space="preserve">
</t>
    </r>
    <r>
      <rPr>
        <vertAlign val="superscript"/>
        <sz val="10"/>
        <color rgb="FF000000"/>
        <rFont val="Arial"/>
        <family val="2"/>
      </rPr>
      <t>5</t>
    </r>
    <r>
      <rPr>
        <sz val="10"/>
        <color rgb="FF000000"/>
        <rFont val="Arial"/>
        <family val="2"/>
      </rPr>
      <t> Le taux de roulement total comprend les quatre types de cessation d’emploi : les cessations d’emploi volontaires et involontaires, les départs à la retraite et les restructurations de personnel.</t>
    </r>
    <r>
      <rPr>
        <sz val="10"/>
        <color rgb="FF000000"/>
        <rFont val="Arial"/>
        <family val="2"/>
      </rPr>
      <t xml:space="preserve"> 
</t>
    </r>
    <r>
      <rPr>
        <vertAlign val="superscript"/>
        <sz val="10"/>
        <color rgb="FF000000"/>
        <rFont val="Arial"/>
        <family val="2"/>
      </rPr>
      <t>6</t>
    </r>
    <r>
      <rPr>
        <sz val="10"/>
        <color rgb="FF000000"/>
        <rFont val="Arial"/>
        <family val="2"/>
      </rPr>
      <t> Toutes les données sont fondées sur la déclaration volontaire des employés en date du 31 octobre.</t>
    </r>
    <r>
      <rPr>
        <sz val="10"/>
        <color rgb="FF000000"/>
        <rFont val="Arial"/>
        <family val="2"/>
      </rPr>
      <t xml:space="preserve">
</t>
    </r>
    <r>
      <rPr>
        <vertAlign val="superscript"/>
        <sz val="10"/>
        <color rgb="FF000000"/>
        <rFont val="Arial"/>
        <family val="2"/>
      </rPr>
      <t>7</t>
    </r>
    <r>
      <rPr>
        <sz val="10"/>
        <color rgb="FF000000"/>
        <rFont val="Arial"/>
        <family val="2"/>
      </rPr>
      <t> La segmentation par âge est définie en fonction de la date de naissance dans Workday (un système de gestion du capital humain) au 31 octobre.</t>
    </r>
    <r>
      <rPr>
        <sz val="10"/>
        <color rgb="FF000000"/>
        <rFont val="Arial"/>
        <family val="2"/>
      </rPr>
      <t xml:space="preserve">     
</t>
    </r>
  </si>
  <si>
    <r>
      <rPr>
        <b/>
        <sz val="12"/>
        <color rgb="FFC00000"/>
        <rFont val="Arial"/>
        <family val="2"/>
      </rPr>
      <t>CIBC FirstCaribbean</t>
    </r>
    <r>
      <rPr>
        <b/>
        <vertAlign val="superscript"/>
        <sz val="12"/>
        <color rgb="FFC00000"/>
        <rFont val="Arial"/>
        <family val="2"/>
      </rPr>
      <t>1</t>
    </r>
  </si>
  <si>
    <t xml:space="preserve">CIBC FirstCaribbean – Taux de roulement </t>
  </si>
  <si>
    <r>
      <rPr>
        <b/>
        <sz val="10"/>
        <color theme="1"/>
        <rFont val="Arial"/>
        <family val="2"/>
      </rPr>
      <t>Roulement volontaire</t>
    </r>
    <r>
      <rPr>
        <b/>
        <vertAlign val="superscript"/>
        <sz val="10"/>
        <color theme="1"/>
        <rFont val="Arial"/>
        <family val="2"/>
      </rPr>
      <t>2</t>
    </r>
  </si>
  <si>
    <r>
      <rPr>
        <b/>
        <sz val="10"/>
        <color theme="1"/>
        <rFont val="Arial"/>
        <family val="2"/>
      </rPr>
      <t>Rotation involontaire</t>
    </r>
    <r>
      <rPr>
        <b/>
        <vertAlign val="superscript"/>
        <sz val="10"/>
        <color theme="1"/>
        <rFont val="Arial"/>
        <family val="2"/>
      </rPr>
      <t>3</t>
    </r>
  </si>
  <si>
    <r>
      <rPr>
        <b/>
        <sz val="10"/>
        <color theme="1"/>
        <rFont val="Arial"/>
        <family val="2"/>
      </rPr>
      <t>Roulement total</t>
    </r>
    <r>
      <rPr>
        <b/>
        <vertAlign val="superscript"/>
        <sz val="10"/>
        <color theme="1"/>
        <rFont val="Arial"/>
        <family val="2"/>
      </rPr>
      <t>4</t>
    </r>
  </si>
  <si>
    <r>
      <rPr>
        <b/>
        <sz val="11"/>
        <color rgb="FF000000"/>
        <rFont val="Arial"/>
        <family val="2"/>
      </rPr>
      <t xml:space="preserve">CIBC FirstCaribbean – Taux de rotation volontaire selon le sexe </t>
    </r>
    <r>
      <rPr>
        <b/>
        <vertAlign val="superscript"/>
        <sz val="11"/>
        <color rgb="FF000000"/>
        <rFont val="Arial"/>
        <family val="2"/>
      </rPr>
      <t>5</t>
    </r>
  </si>
  <si>
    <t xml:space="preserve">     Femmes</t>
  </si>
  <si>
    <r>
      <rPr>
        <b/>
        <sz val="11"/>
        <color rgb="FF000000"/>
        <rFont val="Arial"/>
        <family val="2"/>
      </rPr>
      <t>CIBC FirstCaribbean – Roulement volontaire par groupe d’âge</t>
    </r>
    <r>
      <rPr>
        <b/>
        <vertAlign val="superscript"/>
        <sz val="11"/>
        <color rgb="FF000000"/>
        <rFont val="Arial"/>
        <family val="2"/>
      </rPr>
      <t>6</t>
    </r>
  </si>
  <si>
    <r>
      <rPr>
        <vertAlign val="superscript"/>
        <sz val="10"/>
        <color rgb="FF000000"/>
        <rFont val="Arial"/>
        <family val="2"/>
      </rPr>
      <t>1</t>
    </r>
    <r>
      <rPr>
        <sz val="10"/>
        <color rgb="FF000000"/>
        <rFont val="Arial"/>
        <family val="2"/>
      </rPr>
      <t xml:space="preserve"> Le taux de roulement correspond au nombre de cessations d’emploi au cours de l’exercice divisé par la moyenne du nombre d’employés au début et à la fin de l’exercice. Il comprend les employés permanents (à temps plein), les employés actifs et les employés en congé rémunéré (à l’exclusion des employés en congé non rémunéré, des employés temporaires et des travailleurs occasionnels).
</t>
    </r>
    <r>
      <rPr>
        <vertAlign val="superscript"/>
        <sz val="10"/>
        <color rgb="FF000000"/>
        <rFont val="Arial"/>
        <family val="2"/>
      </rPr>
      <t>2</t>
    </r>
    <r>
      <rPr>
        <sz val="10"/>
        <color rgb="FF000000"/>
        <rFont val="Arial"/>
        <family val="2"/>
      </rPr>
      <t xml:space="preserve"> Le taux de roulement volontaire exclut les départs à la retraite, les restructurations et les cessations d’emploi involontaires. 
</t>
    </r>
    <r>
      <rPr>
        <vertAlign val="superscript"/>
        <sz val="10"/>
        <color rgb="FF000000"/>
        <rFont val="Arial"/>
        <family val="2"/>
      </rPr>
      <t>3</t>
    </r>
    <r>
      <rPr>
        <sz val="10"/>
        <color rgb="FF000000"/>
        <rFont val="Arial"/>
        <family val="2"/>
      </rPr>
      <t xml:space="preserve"> Le taux de roulement involontaire exclut les départs à la retraite, les restructurations et les cessations d’emploi volontaires.
</t>
    </r>
    <r>
      <rPr>
        <vertAlign val="superscript"/>
        <sz val="10"/>
        <color rgb="FF000000"/>
        <rFont val="Arial"/>
        <family val="2"/>
      </rPr>
      <t>4</t>
    </r>
    <r>
      <rPr>
        <sz val="10"/>
        <color rgb="FF000000"/>
        <rFont val="Arial"/>
        <family val="2"/>
      </rPr>
      <t xml:space="preserve"> Le taux de roulement total comprend les quatre types de cessation d’emploi : les cessations d’emploi volontaires et involontaires, les départs à la retraite et les restructurations de personnel. 
</t>
    </r>
    <r>
      <rPr>
        <vertAlign val="superscript"/>
        <sz val="10"/>
        <color rgb="FF000000"/>
        <rFont val="Arial"/>
        <family val="2"/>
      </rPr>
      <t>5</t>
    </r>
    <r>
      <rPr>
        <sz val="10"/>
        <color rgb="FF000000"/>
        <rFont val="Arial"/>
        <family val="2"/>
      </rPr>
      <t xml:space="preserve"> Toutes les données sont fondées sur la déclaration volontaire des employés en date du 31 octobre.
</t>
    </r>
    <r>
      <rPr>
        <vertAlign val="superscript"/>
        <sz val="10"/>
        <color rgb="FF000000"/>
        <rFont val="Arial"/>
        <family val="2"/>
      </rPr>
      <t>6</t>
    </r>
    <r>
      <rPr>
        <sz val="10"/>
        <color rgb="FF000000"/>
        <rFont val="Arial"/>
        <family val="2"/>
      </rPr>
      <t> La segmentation par âge est définie en fonction de la date de naissance dans Lanteria (système de ressources humaines) au 31 octobre.</t>
    </r>
    <r>
      <rPr>
        <sz val="10"/>
        <color theme="1"/>
        <rFont val="Arial"/>
        <family val="2"/>
      </rPr>
      <t xml:space="preserve">   </t>
    </r>
  </si>
  <si>
    <t xml:space="preserve">Avantages financiers </t>
  </si>
  <si>
    <t xml:space="preserve">Salaires et avantages sociaux </t>
  </si>
  <si>
    <t>milliards</t>
  </si>
  <si>
    <t xml:space="preserve">Employés admissibles ayant acheté des actions ordinaires de la Banque CIBC en participant au Régime d’achat d’actions par les employés au Canada </t>
  </si>
  <si>
    <t>Contributions de contrepartie de la Banque CIBC destinées à l’achat d’actions pour nos employés</t>
  </si>
  <si>
    <r>
      <rPr>
        <b/>
        <sz val="12"/>
        <color rgb="FFC00000"/>
        <rFont val="Arial"/>
        <family val="2"/>
      </rPr>
      <t>Accidents en milieu de travail</t>
    </r>
    <r>
      <rPr>
        <b/>
        <vertAlign val="superscript"/>
        <sz val="11"/>
        <color rgb="FF000000"/>
        <rFont val="Arial"/>
        <family val="2"/>
      </rPr>
      <t>1</t>
    </r>
  </si>
  <si>
    <r>
      <rPr>
        <b/>
        <sz val="10"/>
        <color theme="1"/>
        <rFont val="Arial"/>
        <family val="2"/>
      </rPr>
      <t>Blessures mineures en milieu de travail</t>
    </r>
    <r>
      <rPr>
        <b/>
        <vertAlign val="superscript"/>
        <sz val="10"/>
        <color theme="1"/>
        <rFont val="Arial"/>
        <family val="2"/>
      </rPr>
      <t>2</t>
    </r>
  </si>
  <si>
    <t>nombre de blessures</t>
  </si>
  <si>
    <r>
      <rPr>
        <b/>
        <sz val="10"/>
        <color theme="1"/>
        <rFont val="Arial"/>
        <family val="2"/>
      </rPr>
      <t>Blessures invalidantes en milieu de travail</t>
    </r>
    <r>
      <rPr>
        <b/>
        <vertAlign val="superscript"/>
        <sz val="10"/>
        <color theme="1"/>
        <rFont val="Arial"/>
        <family val="2"/>
      </rPr>
      <t>3</t>
    </r>
  </si>
  <si>
    <r>
      <rPr>
        <b/>
        <sz val="10"/>
        <color theme="1"/>
        <rFont val="Arial"/>
        <family val="2"/>
      </rPr>
      <t>Taux de fréquence total des blessures</t>
    </r>
    <r>
      <rPr>
        <b/>
        <vertAlign val="superscript"/>
        <sz val="10"/>
        <color theme="1"/>
        <rFont val="Arial"/>
        <family val="2"/>
      </rPr>
      <t>4</t>
    </r>
    <r>
      <rPr>
        <b/>
        <sz val="10"/>
        <color theme="1"/>
        <rFont val="Arial"/>
        <family val="2"/>
      </rPr>
      <t> </t>
    </r>
  </si>
  <si>
    <t>Taux</t>
  </si>
  <si>
    <t>1,29 </t>
  </si>
  <si>
    <t>1,62 </t>
  </si>
  <si>
    <t>1,35 </t>
  </si>
  <si>
    <r>
      <rPr>
        <b/>
        <sz val="10"/>
        <color theme="1"/>
        <rFont val="Arial"/>
        <family val="2"/>
      </rPr>
      <t>Taux de fréquence des blessures avec absence</t>
    </r>
    <r>
      <rPr>
        <b/>
        <vertAlign val="superscript"/>
        <sz val="10"/>
        <color theme="1"/>
        <rFont val="Arial"/>
        <family val="2"/>
      </rPr>
      <t>4</t>
    </r>
    <r>
      <rPr>
        <b/>
        <sz val="10"/>
        <color theme="1"/>
        <rFont val="Arial"/>
        <family val="2"/>
      </rPr>
      <t> </t>
    </r>
  </si>
  <si>
    <t>0,19 </t>
  </si>
  <si>
    <t>0,21 </t>
  </si>
  <si>
    <t>0,24 </t>
  </si>
  <si>
    <t>Décès</t>
  </si>
  <si>
    <t xml:space="preserve">Nombre de décès </t>
  </si>
  <si>
    <r>
      <rPr>
        <vertAlign val="superscript"/>
        <sz val="10"/>
        <color rgb="FF000000"/>
        <rFont val="Arial"/>
      </rPr>
      <t>1</t>
    </r>
    <r>
      <rPr>
        <sz val="10"/>
        <color rgb="FF000000"/>
        <rFont val="Arial"/>
      </rPr>
      <t xml:space="preserve"> Les données correspondent à l’année civile. Employés régis par le gouvernement fédéral au Canada, incluant INTRIA, pour les années civiles 2016 à 2022. Les employés sous réglementation fédérale au Canada comprennent tous les employés permanents (à temps plein et à temps partiel) et les employés temporaires (à temps plein et à temps partiel) occupant un emploi à n’importe quel moment au cours de l’année civile. Les données de 2023 seront soumises au gouvernement fédéral au printemps 2024. 
</t>
    </r>
    <r>
      <rPr>
        <vertAlign val="superscript"/>
        <sz val="10"/>
        <color rgb="FF000000"/>
        <rFont val="Arial"/>
      </rPr>
      <t>2</t>
    </r>
    <r>
      <rPr>
        <sz val="10"/>
        <color rgb="FF000000"/>
        <rFont val="Arial"/>
      </rPr>
      <t xml:space="preserve"> Les blessures mineures sont des blessures traitées en milieu de travail (au besoin) sans absence, sauf pour la journée de la blessure.  
</t>
    </r>
    <r>
      <rPr>
        <vertAlign val="superscript"/>
        <sz val="10"/>
        <color rgb="FF000000"/>
        <rFont val="Arial"/>
      </rPr>
      <t>3</t>
    </r>
    <r>
      <rPr>
        <sz val="10"/>
        <color rgb="FF000000"/>
        <rFont val="Arial"/>
      </rPr>
      <t xml:space="preserve"> Les blessures invalidantes sont des blessures suivies d’une absence du travail durant un ou plusieurs jours, en plus de la journée de la blessure. 
</t>
    </r>
    <r>
      <rPr>
        <vertAlign val="superscript"/>
        <sz val="10"/>
        <color rgb="FF000000"/>
        <rFont val="Arial"/>
      </rPr>
      <t>4</t>
    </r>
    <r>
      <rPr>
        <sz val="10"/>
        <color rgb="FF000000"/>
        <rFont val="Arial"/>
      </rPr>
      <t xml:space="preserve"> Le taux de fréquence des blessures par 100 employés (en unités de personnel) est égal au nombre de blessures divisé par le nombre d’unités de personnel, divisé par 100. </t>
    </r>
  </si>
  <si>
    <t>Taux d’absentéisme</t>
  </si>
  <si>
    <r>
      <rPr>
        <b/>
        <sz val="10"/>
        <color theme="1"/>
        <rFont val="Arial"/>
        <family val="2"/>
      </rPr>
      <t>Canada</t>
    </r>
    <r>
      <rPr>
        <b/>
        <vertAlign val="superscript"/>
        <sz val="10"/>
        <color theme="1"/>
        <rFont val="Arial"/>
        <family val="2"/>
      </rPr>
      <t>1</t>
    </r>
  </si>
  <si>
    <t>1,1 % </t>
  </si>
  <si>
    <t>0,8 % </t>
  </si>
  <si>
    <t>0,7 % </t>
  </si>
  <si>
    <r>
      <rPr>
        <vertAlign val="superscript"/>
        <sz val="10"/>
        <color theme="1"/>
        <rFont val="Arial"/>
        <family val="2"/>
      </rPr>
      <t>1</t>
    </r>
    <r>
      <rPr>
        <sz val="10"/>
        <color theme="1"/>
        <rFont val="Arial"/>
        <family val="2"/>
      </rPr>
      <t> Le taux d’absentéisme de la Banque CIBC correspond au nombre total de jours de maladie consignés par les employés permanents dans Workday (un système de gestion du capital humain) au cours de l’exercice, divisé par la moyenne du nombre d’employés au début et à la fin de l’exercice, multiplié par 250 (le nombre standard de jours ouvrables par année). L’année 2019 est calculée au moyen du nombre d’employés permanents à la fin de l’exercice comme dénominateur. Le taux d’absentéisme de la Banque CIBC tient compte des jours de congé de maladie pour cause de maladie mineure ou de blessure mineure au travail, mais non des congés d’invalidité de courte durée. Les résultats de 2022 et de 2023 comprenaient une catégorie d’absence liée à la COVID-19. À l’exclusion des employés de CIBC FirstCaribbean.</t>
    </r>
  </si>
  <si>
    <t>CIBC FirstCaribbean – Taux d’absentéisme</t>
  </si>
  <si>
    <r>
      <rPr>
        <b/>
        <sz val="10"/>
        <color theme="1"/>
        <rFont val="Arial"/>
        <family val="2"/>
      </rPr>
      <t>CIBC FirstCaribbean – Taux d’absentéisme</t>
    </r>
    <r>
      <rPr>
        <b/>
        <vertAlign val="superscript"/>
        <sz val="10"/>
        <color theme="1"/>
        <rFont val="Arial"/>
        <family val="2"/>
      </rPr>
      <t>1</t>
    </r>
  </si>
  <si>
    <r>
      <rPr>
        <vertAlign val="superscript"/>
        <sz val="10"/>
        <color rgb="FF000000"/>
        <rFont val="Arial"/>
        <family val="2"/>
      </rPr>
      <t>1</t>
    </r>
    <r>
      <rPr>
        <sz val="10"/>
        <color rgb="FF000000"/>
        <rFont val="Arial"/>
        <family val="2"/>
      </rPr>
      <t xml:space="preserve"> Le taux d’absentéisme de CIBC FirstCaribbean correspond au nombre total de jours de congé de maladie consigné dans Lanteria (système de ressources humaines), divisé par la moyenne de la somme des congés rémunérés habituels et des employés temporaires, multiplié par le nombre standard de jours ouvrables par année, soit 258.</t>
    </r>
    <r>
      <rPr>
        <sz val="10"/>
        <color rgb="FF000000"/>
        <rFont val="Arial"/>
        <family val="2"/>
      </rPr>
      <t xml:space="preserve"> </t>
    </r>
    <r>
      <rPr>
        <sz val="10"/>
        <color rgb="FF000000"/>
        <rFont val="Arial"/>
        <family val="2"/>
      </rPr>
      <t>Ce taux tient compte des jours de congé de maladie pour cause de maladie mineure et des congés de maladie prolongés pendant une durée allant jusqu’à six mois, à l’exclusion des congés d’invalidité de longue durée.</t>
    </r>
    <r>
      <rPr>
        <sz val="10"/>
        <color rgb="FF000000"/>
        <rFont val="Arial"/>
        <family val="2"/>
      </rPr>
      <t xml:space="preserve"> </t>
    </r>
    <r>
      <rPr>
        <sz val="10"/>
        <color rgb="FF000000"/>
        <rFont val="Arial"/>
        <family val="2"/>
      </rPr>
      <t>Aux fins de ce calcul, la moyenne est calculée selon le nombre d’employés au début et à la fin de l’exercice.</t>
    </r>
    <r>
      <rPr>
        <sz val="10"/>
        <color rgb="FF000000"/>
        <rFont val="Arial"/>
        <family val="2"/>
      </rPr>
      <t xml:space="preserve"> </t>
    </r>
  </si>
  <si>
    <r>
      <rPr>
        <b/>
        <sz val="14"/>
        <color theme="1"/>
        <rFont val="Arial"/>
        <family val="2"/>
      </rPr>
      <t>Inclusion au travail</t>
    </r>
    <r>
      <rPr>
        <b/>
        <vertAlign val="superscript"/>
        <sz val="14"/>
        <color theme="1"/>
        <rFont val="Arial"/>
        <family val="2"/>
      </rPr>
      <t>1</t>
    </r>
  </si>
  <si>
    <r>
      <rPr>
        <b/>
        <sz val="12"/>
        <color rgb="FFC00000"/>
        <rFont val="Arial"/>
        <family val="2"/>
      </rPr>
      <t>Représentation au conseil d’administration et à la direction à la Banque CIBC</t>
    </r>
    <r>
      <rPr>
        <b/>
        <vertAlign val="superscript"/>
        <sz val="12"/>
        <color rgb="FFC00000"/>
        <rFont val="Arial"/>
        <family val="2"/>
      </rPr>
      <t xml:space="preserve">  </t>
    </r>
  </si>
  <si>
    <t>Conseil d’administration de la CIBC</t>
  </si>
  <si>
    <t>Femmes (échelle mondiale)  </t>
  </si>
  <si>
    <r>
      <rPr>
        <b/>
        <sz val="10"/>
        <color theme="1"/>
        <rFont val="Arial"/>
        <family val="2"/>
      </rPr>
      <t xml:space="preserve">46 % </t>
    </r>
    <r>
      <rPr>
        <b/>
        <vertAlign val="superscript"/>
        <sz val="10"/>
        <color rgb="FF000000"/>
        <rFont val="Arial"/>
        <family val="2"/>
      </rPr>
      <t>2</t>
    </r>
    <r>
      <rPr>
        <b/>
        <sz val="10"/>
        <color rgb="FF000000"/>
        <rFont val="Arial"/>
        <family val="2"/>
      </rPr>
      <t xml:space="preserve"> 
(atteint) </t>
    </r>
  </si>
  <si>
    <t>50 % </t>
  </si>
  <si>
    <t>50 %   </t>
  </si>
  <si>
    <t>40 %  </t>
  </si>
  <si>
    <r>
      <rPr>
        <b/>
        <sz val="10"/>
        <color theme="1"/>
        <rFont val="Arial"/>
        <family val="2"/>
      </rPr>
      <t>Personnes de couleur (échelle mondiale)</t>
    </r>
    <r>
      <rPr>
        <b/>
        <vertAlign val="superscript"/>
        <sz val="10"/>
        <color theme="1"/>
        <rFont val="Arial"/>
        <family val="2"/>
      </rPr>
      <t>3</t>
    </r>
    <r>
      <rPr>
        <b/>
        <sz val="10"/>
        <color theme="1"/>
        <rFont val="Arial"/>
        <family val="2"/>
      </rPr>
      <t>  </t>
    </r>
  </si>
  <si>
    <t>14 %    </t>
  </si>
  <si>
    <t>7 %    </t>
  </si>
  <si>
    <t>7 %   </t>
  </si>
  <si>
    <r>
      <rPr>
        <b/>
        <sz val="10"/>
        <color rgb="FF000000"/>
        <rFont val="Arial"/>
        <family val="2"/>
      </rPr>
      <t>Communauté noire (échelle mondiale)</t>
    </r>
    <r>
      <rPr>
        <b/>
        <vertAlign val="superscript"/>
        <sz val="10"/>
        <color rgb="FF000000"/>
        <rFont val="Arial"/>
        <family val="2"/>
      </rPr>
      <t>4</t>
    </r>
    <r>
      <rPr>
        <b/>
        <vertAlign val="superscript"/>
        <sz val="10"/>
        <color rgb="FF000000"/>
        <rFont val="Arial"/>
        <family val="2"/>
      </rPr>
      <t>  </t>
    </r>
  </si>
  <si>
    <t>7 %  </t>
  </si>
  <si>
    <r>
      <rPr>
        <b/>
        <sz val="10"/>
        <color theme="1"/>
        <rFont val="Arial"/>
        <family val="2"/>
      </rPr>
      <t>Peuples autochtones (Canada)</t>
    </r>
    <r>
      <rPr>
        <b/>
        <vertAlign val="superscript"/>
        <sz val="10"/>
        <color theme="1"/>
        <rFont val="Arial"/>
        <family val="2"/>
      </rPr>
      <t>5</t>
    </r>
    <r>
      <rPr>
        <b/>
        <vertAlign val="superscript"/>
        <sz val="10"/>
        <color theme="1"/>
        <rFont val="Arial"/>
        <family val="2"/>
      </rPr>
      <t>  </t>
    </r>
  </si>
  <si>
    <r>
      <rPr>
        <b/>
        <sz val="10"/>
        <color theme="1"/>
        <rFont val="Arial"/>
        <family val="2"/>
      </rPr>
      <t>0 %</t>
    </r>
    <r>
      <rPr>
        <b/>
        <vertAlign val="superscript"/>
        <sz val="10"/>
        <color rgb="FF000000"/>
        <rFont val="Arial"/>
        <family val="2"/>
      </rPr>
      <t>2</t>
    </r>
    <r>
      <rPr>
        <b/>
        <vertAlign val="superscript"/>
        <sz val="10"/>
        <color rgb="FF000000"/>
        <rFont val="Arial"/>
        <family val="2"/>
      </rPr>
      <t> </t>
    </r>
  </si>
  <si>
    <t>0 %   </t>
  </si>
  <si>
    <t>0 %  </t>
  </si>
  <si>
    <r>
      <rPr>
        <b/>
        <sz val="10"/>
        <color theme="1"/>
        <rFont val="Arial"/>
        <family val="2"/>
      </rPr>
      <t>Personnes handicapées (Canada)</t>
    </r>
    <r>
      <rPr>
        <b/>
        <vertAlign val="superscript"/>
        <sz val="10"/>
        <color theme="1"/>
        <rFont val="Arial"/>
        <family val="2"/>
      </rPr>
      <t>6</t>
    </r>
    <r>
      <rPr>
        <b/>
        <sz val="10"/>
        <color theme="1"/>
        <rFont val="Arial"/>
        <family val="2"/>
      </rPr>
      <t>  </t>
    </r>
  </si>
  <si>
    <r>
      <rPr>
        <b/>
        <sz val="10"/>
        <color theme="1"/>
        <rFont val="Arial"/>
        <family val="2"/>
      </rPr>
      <t>Communauté GLBTQ+ (échelle mondiale)</t>
    </r>
    <r>
      <rPr>
        <b/>
        <vertAlign val="superscript"/>
        <sz val="10"/>
        <color theme="1"/>
        <rFont val="Arial"/>
        <family val="2"/>
      </rPr>
      <t> </t>
    </r>
    <r>
      <rPr>
        <b/>
        <sz val="10"/>
        <color theme="1"/>
        <rFont val="Arial"/>
        <family val="2"/>
      </rPr>
      <t>  </t>
    </r>
  </si>
  <si>
    <r>
      <rPr>
        <b/>
        <sz val="11"/>
        <color theme="1"/>
        <rFont val="Arial"/>
        <family val="2"/>
      </rPr>
      <t>Postes de direction approuvés par le conseil d’administration</t>
    </r>
    <r>
      <rPr>
        <b/>
        <vertAlign val="superscript"/>
        <sz val="10"/>
        <color theme="1"/>
        <rFont val="Arial"/>
        <family val="2"/>
      </rPr>
      <t>7</t>
    </r>
  </si>
  <si>
    <t xml:space="preserve">Au moins 40 % de femmes occupant des postes de direction approuvés par le conseil d’administration d’ici 2024 (échelle mondiale) </t>
  </si>
  <si>
    <r>
      <t>39 %</t>
    </r>
    <r>
      <rPr>
        <b/>
        <sz val="10"/>
        <color theme="1"/>
        <rFont val="Wingdings"/>
        <charset val="2"/>
      </rPr>
      <t xml:space="preserve">ü
</t>
    </r>
    <r>
      <rPr>
        <b/>
        <sz val="10"/>
        <color theme="1"/>
        <rFont val="Arial"/>
        <family val="2"/>
      </rPr>
      <t>(en voie d’être atteint)</t>
    </r>
  </si>
  <si>
    <r>
      <rPr>
        <sz val="10"/>
        <color theme="1"/>
        <rFont val="Arial"/>
        <family val="2"/>
      </rPr>
      <t>38 %</t>
    </r>
    <r>
      <rPr>
        <sz val="10"/>
        <color theme="1"/>
        <rFont val="Wingdings"/>
        <charset val="2"/>
      </rPr>
      <t>ü</t>
    </r>
    <r>
      <rPr>
        <sz val="10"/>
        <color theme="1"/>
        <rFont val="Arial"/>
        <family val="2"/>
      </rPr>
      <t>  </t>
    </r>
  </si>
  <si>
    <r>
      <rPr>
        <sz val="10"/>
        <color theme="1"/>
        <rFont val="Arial"/>
        <family val="2"/>
      </rPr>
      <t>38 %</t>
    </r>
    <r>
      <rPr>
        <sz val="10"/>
        <color theme="1"/>
        <rFont val="Wingdings"/>
        <charset val="2"/>
      </rPr>
      <t>ü</t>
    </r>
    <r>
      <rPr>
        <sz val="10"/>
        <color theme="1"/>
        <rFont val="Arial"/>
        <family val="2"/>
      </rPr>
      <t>   </t>
    </r>
  </si>
  <si>
    <r>
      <rPr>
        <sz val="10"/>
        <color theme="1"/>
        <rFont val="Arial"/>
        <family val="2"/>
      </rPr>
      <t>33 %</t>
    </r>
    <r>
      <rPr>
        <sz val="10"/>
        <color theme="1"/>
        <rFont val="Wingdings"/>
        <charset val="2"/>
      </rPr>
      <t>ü</t>
    </r>
    <r>
      <rPr>
        <sz val="10"/>
        <color theme="1"/>
        <rFont val="Arial"/>
        <family val="2"/>
      </rPr>
      <t>   </t>
    </r>
  </si>
  <si>
    <r>
      <rPr>
        <sz val="10"/>
        <color theme="1"/>
        <rFont val="Arial"/>
        <family val="2"/>
      </rPr>
      <t>32 %</t>
    </r>
    <r>
      <rPr>
        <sz val="10"/>
        <color rgb="FF000000"/>
        <rFont val="Wingdings"/>
        <charset val="2"/>
      </rPr>
      <t>ü</t>
    </r>
    <r>
      <rPr>
        <sz val="10"/>
        <color rgb="FF000000"/>
        <rFont val="Arial"/>
        <family val="2"/>
      </rPr>
      <t>  </t>
    </r>
  </si>
  <si>
    <t>Au moins 25 % de personnes de couleur occupant des postes de direction approuvés par le conseil d’administration d’ici 2024 (échelle mondiale)</t>
  </si>
  <si>
    <r>
      <t>25 %</t>
    </r>
    <r>
      <rPr>
        <b/>
        <sz val="10"/>
        <color theme="1"/>
        <rFont val="Wingdings"/>
        <charset val="2"/>
      </rPr>
      <t xml:space="preserve">ü
</t>
    </r>
    <r>
      <rPr>
        <b/>
        <sz val="10"/>
        <color theme="1"/>
        <rFont val="Arial"/>
        <family val="2"/>
      </rPr>
      <t>(atteint)</t>
    </r>
  </si>
  <si>
    <r>
      <rPr>
        <sz val="10"/>
        <color theme="1"/>
        <rFont val="Arial"/>
        <family val="2"/>
      </rPr>
      <t>24 %</t>
    </r>
    <r>
      <rPr>
        <sz val="10"/>
        <color theme="1"/>
        <rFont val="Wingdings"/>
        <charset val="2"/>
      </rPr>
      <t>ü</t>
    </r>
    <r>
      <rPr>
        <sz val="10"/>
        <color theme="1"/>
        <rFont val="Arial"/>
        <family val="2"/>
      </rPr>
      <t>  </t>
    </r>
  </si>
  <si>
    <r>
      <rPr>
        <sz val="10"/>
        <color theme="1"/>
        <rFont val="Arial"/>
        <family val="2"/>
      </rPr>
      <t>23 %</t>
    </r>
    <r>
      <rPr>
        <sz val="10"/>
        <color theme="1"/>
        <rFont val="Wingdings"/>
        <charset val="2"/>
      </rPr>
      <t>ü</t>
    </r>
    <r>
      <rPr>
        <sz val="10"/>
        <color theme="1"/>
        <rFont val="Arial"/>
        <family val="2"/>
      </rPr>
      <t>    </t>
    </r>
  </si>
  <si>
    <r>
      <rPr>
        <sz val="10"/>
        <color theme="1"/>
        <rFont val="Arial"/>
        <family val="2"/>
      </rPr>
      <t>20 %</t>
    </r>
    <r>
      <rPr>
        <sz val="10"/>
        <color theme="1"/>
        <rFont val="Wingdings"/>
        <charset val="2"/>
      </rPr>
      <t>ü</t>
    </r>
    <r>
      <rPr>
        <sz val="10"/>
        <color theme="1"/>
        <rFont val="Arial"/>
        <family val="2"/>
      </rPr>
      <t>   </t>
    </r>
  </si>
  <si>
    <r>
      <rPr>
        <sz val="10"/>
        <color theme="1"/>
        <rFont val="Arial"/>
        <family val="2"/>
      </rPr>
      <t>18 %</t>
    </r>
    <r>
      <rPr>
        <sz val="10"/>
        <color rgb="FF000000"/>
        <rFont val="Wingdings"/>
        <charset val="2"/>
      </rPr>
      <t>ü</t>
    </r>
  </si>
  <si>
    <r>
      <t>Membres des communautés noires (échelle mondiale)</t>
    </r>
    <r>
      <rPr>
        <b/>
        <vertAlign val="superscript"/>
        <sz val="10"/>
        <color rgb="FF000000"/>
        <rFont val="Arial"/>
        <family val="2"/>
      </rPr>
      <t>4  </t>
    </r>
  </si>
  <si>
    <t>Au moins 5 % de membres des communautés noires occupant des postes de direction approuvés par le conseil d’administration d’ici 2025 (échelle mondiale)</t>
  </si>
  <si>
    <r>
      <t>4 %</t>
    </r>
    <r>
      <rPr>
        <b/>
        <sz val="10"/>
        <color theme="1"/>
        <rFont val="Wingdings"/>
        <charset val="2"/>
      </rPr>
      <t xml:space="preserve">ü
</t>
    </r>
    <r>
      <rPr>
        <b/>
        <sz val="10"/>
        <color theme="1"/>
        <rFont val="Arial"/>
        <family val="2"/>
      </rPr>
      <t>(en voie d’être atteint) </t>
    </r>
  </si>
  <si>
    <r>
      <rPr>
        <sz val="10"/>
        <color theme="1"/>
        <rFont val="Arial"/>
        <family val="2"/>
      </rPr>
      <t>3 %</t>
    </r>
    <r>
      <rPr>
        <sz val="10"/>
        <color theme="1"/>
        <rFont val="Wingdings"/>
        <charset val="2"/>
      </rPr>
      <t>ü</t>
    </r>
    <r>
      <rPr>
        <sz val="10"/>
        <color theme="1"/>
        <rFont val="Arial"/>
        <family val="2"/>
      </rPr>
      <t>  </t>
    </r>
  </si>
  <si>
    <r>
      <rPr>
        <sz val="10"/>
        <color theme="1"/>
        <rFont val="Arial"/>
        <family val="2"/>
      </rPr>
      <t>3 %</t>
    </r>
    <r>
      <rPr>
        <sz val="10"/>
        <color theme="1"/>
        <rFont val="Wingdings"/>
        <charset val="2"/>
      </rPr>
      <t>ü</t>
    </r>
    <r>
      <rPr>
        <sz val="10"/>
        <color theme="1"/>
        <rFont val="Arial"/>
        <family val="2"/>
      </rPr>
      <t>   </t>
    </r>
  </si>
  <si>
    <r>
      <t>Autochtones (Canada)</t>
    </r>
    <r>
      <rPr>
        <b/>
        <vertAlign val="superscript"/>
        <sz val="10"/>
        <color theme="1"/>
        <rFont val="Arial"/>
        <family val="2"/>
      </rPr>
      <t>5  </t>
    </r>
  </si>
  <si>
    <t>Au moins 2 % d’Autochtones occupant des postes de direction approuvés par le conseil d’administration d’ici 2025 (Canada)</t>
  </si>
  <si>
    <r>
      <t>1 %</t>
    </r>
    <r>
      <rPr>
        <b/>
        <sz val="10"/>
        <color theme="1"/>
        <rFont val="Wingdings"/>
        <charset val="2"/>
      </rPr>
      <t>ü</t>
    </r>
    <r>
      <rPr>
        <b/>
        <sz val="10"/>
        <color theme="1"/>
        <rFont val="Arial"/>
        <family val="2"/>
      </rPr>
      <t> 
(en voie d’être atteint)</t>
    </r>
  </si>
  <si>
    <r>
      <rPr>
        <sz val="10"/>
        <color theme="1"/>
        <rFont val="Arial"/>
        <family val="2"/>
      </rPr>
      <t>1 %</t>
    </r>
    <r>
      <rPr>
        <sz val="10"/>
        <color theme="1"/>
        <rFont val="Wingdings"/>
        <charset val="2"/>
      </rPr>
      <t>ü</t>
    </r>
    <r>
      <rPr>
        <sz val="10"/>
        <color theme="1"/>
        <rFont val="Arial"/>
        <family val="2"/>
      </rPr>
      <t>  </t>
    </r>
  </si>
  <si>
    <t>1 %   </t>
  </si>
  <si>
    <t>1 %  </t>
  </si>
  <si>
    <r>
      <t>Personnes handicapées (Canada)</t>
    </r>
    <r>
      <rPr>
        <b/>
        <vertAlign val="superscript"/>
        <sz val="10"/>
        <color theme="1"/>
        <rFont val="Arial"/>
        <family val="2"/>
      </rPr>
      <t>6</t>
    </r>
    <r>
      <rPr>
        <b/>
        <sz val="10"/>
        <color theme="1"/>
        <rFont val="Arial"/>
        <family val="2"/>
      </rPr>
      <t>  </t>
    </r>
  </si>
  <si>
    <t>11 %  </t>
  </si>
  <si>
    <t>12 %   </t>
  </si>
  <si>
    <r>
      <t>Membre de la communauté LGBTQ+ (échelle mondiale)</t>
    </r>
    <r>
      <rPr>
        <b/>
        <vertAlign val="superscript"/>
        <sz val="10"/>
        <color theme="1"/>
        <rFont val="Arial"/>
        <family val="2"/>
      </rPr>
      <t> </t>
    </r>
    <r>
      <rPr>
        <b/>
        <sz val="10"/>
        <color theme="1"/>
        <rFont val="Arial"/>
        <family val="2"/>
      </rPr>
      <t>  </t>
    </r>
  </si>
  <si>
    <t>3 %  </t>
  </si>
  <si>
    <t>3 %   </t>
  </si>
  <si>
    <t>2 %  </t>
  </si>
  <si>
    <t xml:space="preserve">1 Toutes les données sont fondées sur la déclaration volontaire au 31 octobre. Le taux à l’échelle mondiale englobe les employés au Canada, aux États-Unis et ailleurs dans le monde, à l’exclusion des employés de CIBC FirstCaribbean. 
2 Les renseignements sur le conseil d’administration pour 2023 sont à jour en date du 31 octobre 2023. Le 1er novembre 2023, la représentation des femmes est passée à 43 % et celle des peuples autochtones, à 7 %. 
3 Les données de 2021 et antérieures tenaient compte des minorités visibles au Canada seulement, tandis que les données de 2022 et de 2023 s’appliquent aux personnes de couleur à l’échelle mondiale. Les membres des minorités visibles sont des personnes qui s’identifient comme des personnes non blanches, autres que des Autochtones. Les personnes de couleur comprennent celles qui, au Canada, s’identifient comme appartenant à une minorité visible, et en dehors du Canada, s’identifient comme des personnes non blanches. 
4 Les données de 2021 et antérieures tenaient compte des membres des communautés noires au Canada seulement, tandis que les données de 2022 et de 2023 s’appliquent à l’échelle mondiale. Depuis 2023, la proportion de leaders issus des communautés noires comprend également les cadres supérieurs qui se sont identifiés comme étant d’origine mixte dont au moins une des origines ethniques est noire. Ce changement correspond à une mesure plus précise fondée sur la disponibilité de données plus détaillées pour les leaders qui s’identifient comme membres d’une communauté noire.
5 Le terme « Peuples autochtones » désigne les premiers habitants du Canada et leurs descendants, y compris les Premières Nations, les Inuits et les Métis. Les données englobent aussi les personnes qui s’identifient comme étant d’origine mixte ou d’une autre origine autochtone, selon la définition qui précède.
6 Les personnes handicapées vivent avec des différences durables, temporaires ou récurrentes, soit dans leurs capacités physiques, mentales ou sensorielles, soit d’ordre psychologique ou en matière d’apprentissage. La définition du terme « personnes handicapées » et le texte d’aide connexe ont été modifiés de façon prospective en 2022 pour tenir compte des différences durables, temporaires ou récurrentes, soit dans les capacités physiques, mentales ou sensorielles, soit d’ordre psychologique ou en matière d’apprentissage.
7 Les postes de direction approuvés par le conseil d’administration incluent la vice-présidence et les échelons supérieurs, nommés à leur poste au 31 octobre. Toutes les données sont fondées sur la déclaration volontaire des employés en date du 31 octobre, à l’exclusion des employés temporaires, des travailleurs occasionnels, des employés retraités et du personnel de CIBC FirstCaribbean. 
</t>
  </si>
  <si>
    <r>
      <rPr>
        <b/>
        <sz val="12"/>
        <color rgb="FFC00000"/>
        <rFont val="Arial"/>
        <family val="2"/>
      </rPr>
      <t>Représentation à des postes de gestionnaires et de professionnels à la Banque CIBC</t>
    </r>
    <r>
      <rPr>
        <b/>
        <vertAlign val="superscript"/>
        <sz val="12"/>
        <color rgb="FFC00000"/>
        <rFont val="Arial"/>
        <family val="2"/>
      </rPr>
      <t>1,2</t>
    </r>
  </si>
  <si>
    <t xml:space="preserve">Segment de personnel </t>
  </si>
  <si>
    <t>Femmes (échelle mondiale)</t>
  </si>
  <si>
    <t>Personnes de couleur (échelle mondiale)</t>
  </si>
  <si>
    <t>Membres des communautés noires (échelle mondiale)</t>
  </si>
  <si>
    <r>
      <t>Autochtones (Canada)</t>
    </r>
    <r>
      <rPr>
        <b/>
        <vertAlign val="superscript"/>
        <sz val="10"/>
        <color theme="1"/>
        <rFont val="Arial"/>
        <family val="2"/>
      </rPr>
      <t>3 </t>
    </r>
  </si>
  <si>
    <r>
      <rPr>
        <b/>
        <sz val="10"/>
        <color theme="1"/>
        <rFont val="Arial"/>
        <family val="2"/>
      </rPr>
      <t>Personnes handicapées (Canada)</t>
    </r>
    <r>
      <rPr>
        <b/>
        <vertAlign val="superscript"/>
        <sz val="10"/>
        <color theme="1"/>
        <rFont val="Arial"/>
        <family val="2"/>
      </rPr>
      <t>4</t>
    </r>
    <r>
      <rPr>
        <b/>
        <vertAlign val="superscript"/>
        <sz val="10"/>
        <color theme="1"/>
        <rFont val="Arial"/>
        <family val="2"/>
      </rPr>
      <t> </t>
    </r>
    <r>
      <rPr>
        <b/>
        <sz val="10"/>
        <color theme="1"/>
        <rFont val="Arial"/>
        <family val="2"/>
      </rPr>
      <t> </t>
    </r>
  </si>
  <si>
    <r>
      <rPr>
        <b/>
        <sz val="10"/>
        <color theme="1"/>
        <rFont val="Arial"/>
        <family val="2"/>
      </rPr>
      <t>Communauté GLBTQ+ (échelle mondiale)</t>
    </r>
    <r>
      <rPr>
        <b/>
        <vertAlign val="superscript"/>
        <sz val="10"/>
        <color theme="1"/>
        <rFont val="Arial"/>
        <family val="2"/>
      </rPr>
      <t> </t>
    </r>
    <r>
      <rPr>
        <b/>
        <sz val="10"/>
        <color theme="1"/>
        <rFont val="Arial"/>
        <family val="2"/>
      </rPr>
      <t> </t>
    </r>
  </si>
  <si>
    <r>
      <rPr>
        <vertAlign val="superscript"/>
        <sz val="10"/>
        <color rgb="FF000000"/>
        <rFont val="Arial"/>
        <family val="2"/>
      </rPr>
      <t>1</t>
    </r>
    <r>
      <rPr>
        <sz val="10"/>
        <color rgb="FF000000"/>
        <rFont val="Arial"/>
        <family val="2"/>
      </rPr>
      <t xml:space="preserve"> Les postes de gestionnaires et de professionnels comprennent certains postes de haute direction, de professionnels principaux et d’autres postes de niveau équivalent, selon un certain nombre de facteurs comme les compétences, les efforts, le niveau de responsabilité et l’étendue des responsabilités liées au poste.  
</t>
    </r>
    <r>
      <rPr>
        <vertAlign val="superscript"/>
        <sz val="10"/>
        <color rgb="FF000000"/>
        <rFont val="Arial"/>
        <family val="2"/>
      </rPr>
      <t>2</t>
    </r>
    <r>
      <rPr>
        <sz val="10"/>
        <color rgb="FF000000"/>
        <rFont val="Arial"/>
        <family val="2"/>
      </rPr>
      <t xml:space="preserve"> Toutes les données sont fondées sur la déclaration volontaire des employés au 31 octobre. Cette mesure reflète le pourcentage du total des employés permanents à l’échelle mondiale. Le terme « employés permanents » désigne nos employés permanents (à temps plein et à temps partiel) actifs ou en congé rémunéré au 31 octobre. Sont exclus les employés temporaires, les employés retraités, les employés en congé non rémunéré, les travailleurs occasionnels et les employés de CIBC FirstCaribbean. Les données sur l’origine ethnique et l’orientation sexuelle ne sont pas recueillies dans toutes les régions où la Banque CIBC exerce ses activités. La représentation et les variations s’y rapportant sont influencées par l’embauche, le maintien en poste et les changements dans la déclaration volontaire.
</t>
    </r>
    <r>
      <rPr>
        <vertAlign val="superscript"/>
        <sz val="10"/>
        <color rgb="FF000000"/>
        <rFont val="Arial"/>
        <family val="2"/>
      </rPr>
      <t>3</t>
    </r>
    <r>
      <rPr>
        <sz val="10"/>
        <color rgb="FF000000"/>
        <rFont val="Arial"/>
        <family val="2"/>
      </rPr>
      <t xml:space="preserve"> Le terme « Autochtones » désigne les premiers habitants du Canada et leurs descendants, y compris les Premières Nations, les Inuits et les Métis. Les données englobent aussi les personnes qui s’identifient comme étant d’origine mixte ou d’une autre origine autochtone, selon la définition qui précède.
</t>
    </r>
    <r>
      <rPr>
        <vertAlign val="superscript"/>
        <sz val="10"/>
        <color rgb="FF000000"/>
        <rFont val="Arial"/>
        <family val="2"/>
      </rPr>
      <t>4</t>
    </r>
    <r>
      <rPr>
        <sz val="10"/>
        <color rgb="FF000000"/>
        <rFont val="Arial"/>
        <family val="2"/>
      </rPr>
      <t> Les personnes handicapées vivent avec des différences durables, temporaires ou récurrentes, soit dans leurs capacités physiques, mentales ou sensorielles, soit d’ordre psychologique ou en matière d’apprentissage. La définition du terme « personnes handicapées » et le texte d’aide connexe ont été modifiés de façon prospective en 2022 pour tenir compte des différences durables, temporaires ou récurrentes, soit dans les capacités physiques, mentales ou sensorielles, soit d’ordre psychologique ou en matière d’apprentissage.</t>
    </r>
  </si>
  <si>
    <r>
      <rPr>
        <b/>
        <sz val="12"/>
        <color rgb="FFC00000"/>
        <rFont val="Arial"/>
        <family val="2"/>
      </rPr>
      <t xml:space="preserve">Employés permanents à l’échelle mondiale – représentation des femmes </t>
    </r>
    <r>
      <rPr>
        <b/>
        <vertAlign val="superscript"/>
        <sz val="12"/>
        <color rgb="FFC00000"/>
        <rFont val="Arial"/>
        <family val="2"/>
      </rPr>
      <t>1,2</t>
    </r>
  </si>
  <si>
    <t>Nombre total d’employés permanents à l’échelle mondiale</t>
  </si>
  <si>
    <t>55 % </t>
  </si>
  <si>
    <t xml:space="preserve">Total des embauches externes </t>
  </si>
  <si>
    <t>53 % </t>
  </si>
  <si>
    <t>50 %  </t>
  </si>
  <si>
    <t>49 %  </t>
  </si>
  <si>
    <t xml:space="preserve">Promotions </t>
  </si>
  <si>
    <t>54 % </t>
  </si>
  <si>
    <t>Cadres supérieurs (vice-président à la direction et échelons supérieurs qui relèvent directement du chef de la direction)</t>
  </si>
  <si>
    <t>40 % </t>
  </si>
  <si>
    <r>
      <rPr>
        <b/>
        <sz val="10"/>
        <color rgb="FF000000"/>
        <rFont val="Arial"/>
        <family val="2"/>
      </rPr>
      <t>Postes de direction</t>
    </r>
    <r>
      <rPr>
        <b/>
        <vertAlign val="superscript"/>
        <sz val="10"/>
        <color rgb="FF000000"/>
        <rFont val="Arial"/>
        <family val="2"/>
      </rPr>
      <t>3</t>
    </r>
    <r>
      <rPr>
        <b/>
        <sz val="10"/>
        <color rgb="FF000000"/>
        <rFont val="Arial"/>
        <family val="2"/>
      </rPr>
      <t xml:space="preserve"> </t>
    </r>
  </si>
  <si>
    <r>
      <t>39 %</t>
    </r>
    <r>
      <rPr>
        <b/>
        <sz val="10"/>
        <color theme="1"/>
        <rFont val="Wingdings"/>
        <charset val="2"/>
      </rPr>
      <t>ü</t>
    </r>
    <r>
      <rPr>
        <b/>
        <sz val="10"/>
        <color theme="1"/>
        <rFont val="Arial"/>
        <family val="2"/>
      </rPr>
      <t> 
(en voie d’être atteint)</t>
    </r>
  </si>
  <si>
    <r>
      <rPr>
        <sz val="10"/>
        <color theme="1"/>
        <rFont val="Arial"/>
        <family val="2"/>
      </rPr>
      <t>38 %</t>
    </r>
    <r>
      <rPr>
        <sz val="10"/>
        <color theme="1"/>
        <rFont val="Wingdings"/>
        <charset val="2"/>
      </rPr>
      <t>ü</t>
    </r>
  </si>
  <si>
    <r>
      <rPr>
        <sz val="10"/>
        <color theme="1"/>
        <rFont val="Arial"/>
        <family val="2"/>
      </rPr>
      <t>38 %</t>
    </r>
    <r>
      <rPr>
        <sz val="10"/>
        <color theme="1"/>
        <rFont val="Wingdings"/>
        <charset val="2"/>
      </rPr>
      <t>ü</t>
    </r>
    <r>
      <rPr>
        <sz val="10"/>
        <color theme="1"/>
        <rFont val="Arial"/>
        <family val="2"/>
      </rPr>
      <t> </t>
    </r>
  </si>
  <si>
    <r>
      <rPr>
        <sz val="10"/>
        <color theme="1"/>
        <rFont val="Arial"/>
        <family val="2"/>
      </rPr>
      <t>33 %</t>
    </r>
    <r>
      <rPr>
        <sz val="10"/>
        <color theme="1"/>
        <rFont val="Wingdings"/>
        <charset val="2"/>
      </rPr>
      <t>ü</t>
    </r>
    <r>
      <rPr>
        <sz val="10"/>
        <color theme="1"/>
        <rFont val="Arial"/>
        <family val="2"/>
      </rPr>
      <t> </t>
    </r>
  </si>
  <si>
    <r>
      <rPr>
        <sz val="10"/>
        <color theme="1"/>
        <rFont val="Arial"/>
        <family val="2"/>
      </rPr>
      <t>32 %</t>
    </r>
    <r>
      <rPr>
        <sz val="10"/>
        <color theme="1"/>
        <rFont val="Wingdings"/>
        <charset val="2"/>
      </rPr>
      <t>ü</t>
    </r>
  </si>
  <si>
    <r>
      <rPr>
        <b/>
        <sz val="10"/>
        <color theme="1"/>
        <rFont val="Arial"/>
        <family val="2"/>
      </rPr>
      <t>Cadres supérieurs et professionnels principaux</t>
    </r>
    <r>
      <rPr>
        <b/>
        <vertAlign val="superscript"/>
        <sz val="10"/>
        <color theme="1"/>
        <rFont val="Arial"/>
        <family val="2"/>
      </rPr>
      <t>4</t>
    </r>
  </si>
  <si>
    <t>38 % </t>
  </si>
  <si>
    <t>37 % </t>
  </si>
  <si>
    <t>36 % </t>
  </si>
  <si>
    <r>
      <rPr>
        <b/>
        <sz val="10"/>
        <color theme="1"/>
        <rFont val="Arial"/>
        <family val="2"/>
      </rPr>
      <t>Gestionnaires et professionnels</t>
    </r>
    <r>
      <rPr>
        <b/>
        <vertAlign val="superscript"/>
        <sz val="10"/>
        <color theme="1"/>
        <rFont val="Arial"/>
        <family val="2"/>
      </rPr>
      <t>4</t>
    </r>
  </si>
  <si>
    <t>48 % </t>
  </si>
  <si>
    <t>46 % </t>
  </si>
  <si>
    <r>
      <rPr>
        <b/>
        <sz val="10"/>
        <color theme="1"/>
        <rFont val="Arial"/>
        <family val="2"/>
      </rPr>
      <t>Superviseurs et collaborateurs individuels</t>
    </r>
    <r>
      <rPr>
        <b/>
        <vertAlign val="superscript"/>
        <sz val="10"/>
        <color rgb="FF000000"/>
        <rFont val="Arial"/>
        <family val="2"/>
      </rPr>
      <t>4</t>
    </r>
  </si>
  <si>
    <t>67 % </t>
  </si>
  <si>
    <t>69 % </t>
  </si>
  <si>
    <t>70 % </t>
  </si>
  <si>
    <r>
      <rPr>
        <b/>
        <sz val="10"/>
        <color theme="1"/>
        <rFont val="Arial"/>
        <family val="2"/>
      </rPr>
      <t>Postes générant des revenus</t>
    </r>
    <r>
      <rPr>
        <b/>
        <vertAlign val="superscript"/>
        <sz val="10"/>
        <color rgb="FF000000"/>
        <rFont val="Arial"/>
        <family val="2"/>
      </rPr>
      <t>5</t>
    </r>
    <r>
      <rPr>
        <sz val="9"/>
        <color rgb="FF000000"/>
        <rFont val="Calibri"/>
        <family val="2"/>
      </rPr>
      <t> </t>
    </r>
  </si>
  <si>
    <t>57 % </t>
  </si>
  <si>
    <t>58 % </t>
  </si>
  <si>
    <r>
      <rPr>
        <b/>
        <sz val="10"/>
        <color theme="1"/>
        <rFont val="Arial"/>
        <family val="2"/>
      </rPr>
      <t>Postes en ingénierie</t>
    </r>
    <r>
      <rPr>
        <b/>
        <vertAlign val="superscript"/>
        <sz val="10"/>
        <color rgb="FF000000"/>
        <rFont val="Arial"/>
        <family val="2"/>
      </rPr>
      <t>6</t>
    </r>
  </si>
  <si>
    <t>52 % </t>
  </si>
  <si>
    <r>
      <rPr>
        <b/>
        <sz val="10"/>
        <color theme="1"/>
        <rFont val="Arial"/>
        <family val="2"/>
      </rPr>
      <t>Postes en technologie</t>
    </r>
    <r>
      <rPr>
        <b/>
        <vertAlign val="superscript"/>
        <sz val="10"/>
        <color rgb="FF000000"/>
        <rFont val="Arial"/>
        <family val="2"/>
      </rPr>
      <t>7</t>
    </r>
  </si>
  <si>
    <t>41 % </t>
  </si>
  <si>
    <r>
      <rPr>
        <vertAlign val="superscript"/>
        <sz val="10"/>
        <color rgb="FF000000"/>
        <rFont val="Arial"/>
        <family val="2"/>
      </rPr>
      <t>1</t>
    </r>
    <r>
      <rPr>
        <sz val="10"/>
        <color rgb="FF000000"/>
        <rFont val="Arial"/>
        <family val="2"/>
      </rPr>
      <t> Toutes les données sont fondées sur la déclaration volontaire des employés au 31 octobre. Cette mesure reflète le pourcentage du total des employés permanents à l’échelle mondiale. Le terme « employés permanents » désigne nos employés permanents (à temps plein et à temps partiel) actifs ou en congé rémunéré au 31 octobre. Sont exclus les employés de CIBC FirstCaribbean, les employés temporaires, les retraités, les employés en congé non rémunéré et les travailleurs occasionnels. Le taux à l’échelle mondiale désigne les employés au Canada, aux États-Unis et ailleurs dans le monde, à l’exclusion des employés de CIBC FirstCaribbean.</t>
    </r>
    <r>
      <rPr>
        <strike/>
        <sz val="10"/>
        <color rgb="FF000000"/>
        <rFont val="Arial"/>
        <family val="2"/>
      </rPr>
      <t xml:space="preserve">
</t>
    </r>
    <r>
      <rPr>
        <vertAlign val="superscript"/>
        <sz val="10"/>
        <color rgb="FF000000"/>
        <rFont val="Arial"/>
        <family val="2"/>
      </rPr>
      <t>2</t>
    </r>
    <r>
      <rPr>
        <sz val="10"/>
        <color rgb="FF000000"/>
        <rFont val="Arial"/>
        <family val="2"/>
      </rPr>
      <t xml:space="preserve"> Nous visons à atteindre ou à maintenir une représentation de 40 % à 60 % de femmes à tous les échelons, à moins qu’un autre objectif précis soit établi. En deçà de cette ligne directrice, nous mettons en œuvre des mesures correctives. 
</t>
    </r>
    <r>
      <rPr>
        <vertAlign val="superscript"/>
        <sz val="10"/>
        <color rgb="FF000000"/>
        <rFont val="Arial"/>
        <family val="2"/>
      </rPr>
      <t>3</t>
    </r>
    <r>
      <rPr>
        <sz val="10"/>
        <color rgb="FF000000"/>
        <rFont val="Arial"/>
        <family val="2"/>
      </rPr>
      <t xml:space="preserve"> Les postes de direction approuvés par le conseil d’administration incluent la vice-présidence et les échelons supérieurs, dont les titulaires étaient nommés au 31 octobre. Toutes les données sont fondées sur la déclaration volontaire des employés au 31 octobre, à l’exclusion des employés temporaires, des travailleurs occasionnels, des employés retraités et du personnel de CIBC FirstCaribbean.   
</t>
    </r>
    <r>
      <rPr>
        <vertAlign val="superscript"/>
        <sz val="10"/>
        <color rgb="FF000000"/>
        <rFont val="Arial"/>
        <family val="2"/>
      </rPr>
      <t>4</t>
    </r>
    <r>
      <rPr>
        <sz val="10"/>
        <color rgb="FF000000"/>
        <rFont val="Arial"/>
        <family val="2"/>
      </rPr>
      <t xml:space="preserve"> Ces segments de population comprennent également d’autres postes de niveau équivalent qui ont été déterminés selon des facteurs comme les compétences, les efforts, le niveau de responsabilité et l’étendue des responsabilités liées au poste. 
</t>
    </r>
    <r>
      <rPr>
        <vertAlign val="superscript"/>
        <sz val="10"/>
        <color rgb="FF000000"/>
        <rFont val="Arial"/>
        <family val="2"/>
      </rPr>
      <t>5</t>
    </r>
    <r>
      <rPr>
        <sz val="10"/>
        <color rgb="FF000000"/>
        <rFont val="Arial"/>
        <family val="2"/>
      </rPr>
      <t xml:space="preserve"> Employés des unités d’exploitation stratégiques de Services bancaires personnels et PME, de Groupe Entreprises et Gestion des avoirs, de Marchés des capitaux et de la région des États-Unis (à l’exclusion des postes de soutien opérationnel de ces unités d’exploitation stratégiques). 
</t>
    </r>
    <r>
      <rPr>
        <vertAlign val="superscript"/>
        <sz val="10"/>
        <color rgb="FF000000"/>
        <rFont val="Arial"/>
        <family val="2"/>
      </rPr>
      <t>6</t>
    </r>
    <r>
      <rPr>
        <sz val="10"/>
        <color rgb="FF000000"/>
        <rFont val="Arial"/>
        <family val="2"/>
      </rPr>
      <t xml:space="preserve"> Employés occupant des postes liés à la science des données, à la gestion de projets de technologie de l’information, à l’amélioration des processus et à l’ingénierie. 
</t>
    </r>
    <r>
      <rPr>
        <vertAlign val="superscript"/>
        <sz val="10"/>
        <color rgb="FF000000"/>
        <rFont val="Arial"/>
        <family val="2"/>
      </rPr>
      <t>7</t>
    </r>
    <r>
      <rPr>
        <sz val="10"/>
        <color rgb="FF000000"/>
        <rFont val="Arial"/>
        <family val="2"/>
      </rPr>
      <t xml:space="preserve"> Employés du groupe Technologie de l’information, qui affiche la plus grande proportion de postes en STIM parmi tous les secteurs d’activité. Cette mesure ne tient pas compte des autres postes en STIM à l’échelle de la banque. </t>
    </r>
  </si>
  <si>
    <r>
      <rPr>
        <b/>
        <sz val="12"/>
        <color rgb="FFC00000"/>
        <rFont val="Arial"/>
        <family val="2"/>
      </rPr>
      <t>Employés permanents à l’échelle mondiale – représentation des personnes de couleur</t>
    </r>
    <r>
      <rPr>
        <b/>
        <vertAlign val="superscript"/>
        <sz val="12"/>
        <color rgb="FFC00000"/>
        <rFont val="Arial"/>
        <family val="2"/>
      </rPr>
      <t>1</t>
    </r>
  </si>
  <si>
    <t xml:space="preserve">Nombre total d’employés permanents à l’échelle mondiale </t>
  </si>
  <si>
    <t>44 % </t>
  </si>
  <si>
    <t>43 % </t>
  </si>
  <si>
    <t>47 % </t>
  </si>
  <si>
    <t>35 % </t>
  </si>
  <si>
    <t>45 % </t>
  </si>
  <si>
    <t>Cadres supérieurs (VPD et échelons supérieurs qui relèvent directement du chef de la direction)</t>
  </si>
  <si>
    <t>20 % </t>
  </si>
  <si>
    <r>
      <rPr>
        <b/>
        <sz val="10"/>
        <color rgb="FF000000"/>
        <rFont val="Arial"/>
        <family val="2"/>
      </rPr>
      <t>Postes de direction</t>
    </r>
    <r>
      <rPr>
        <b/>
        <vertAlign val="superscript"/>
        <sz val="10"/>
        <color rgb="FF000000"/>
        <rFont val="Arial"/>
        <family val="2"/>
      </rPr>
      <t>2</t>
    </r>
    <r>
      <rPr>
        <b/>
        <sz val="10"/>
        <color rgb="FF000000"/>
        <rFont val="Arial"/>
        <family val="2"/>
      </rPr>
      <t xml:space="preserve"> </t>
    </r>
  </si>
  <si>
    <r>
      <t>25 %</t>
    </r>
    <r>
      <rPr>
        <b/>
        <sz val="10"/>
        <color theme="1"/>
        <rFont val="Wingdings"/>
        <charset val="2"/>
      </rPr>
      <t>ü</t>
    </r>
    <r>
      <rPr>
        <b/>
        <sz val="10"/>
        <color theme="1"/>
        <rFont val="Arial"/>
        <family val="2"/>
      </rPr>
      <t> 
(atteint)</t>
    </r>
  </si>
  <si>
    <r>
      <rPr>
        <b/>
        <sz val="10"/>
        <color theme="1"/>
        <rFont val="Arial"/>
        <family val="2"/>
      </rPr>
      <t>Cadres supérieurs et professionnels principaux</t>
    </r>
    <r>
      <rPr>
        <b/>
        <vertAlign val="superscript"/>
        <sz val="10"/>
        <color theme="1"/>
        <rFont val="Arial"/>
        <family val="2"/>
      </rPr>
      <t>3</t>
    </r>
  </si>
  <si>
    <t>33 % </t>
  </si>
  <si>
    <t>30 % </t>
  </si>
  <si>
    <t>28 % </t>
  </si>
  <si>
    <r>
      <rPr>
        <b/>
        <sz val="10"/>
        <color theme="1"/>
        <rFont val="Arial"/>
        <family val="2"/>
      </rPr>
      <t>Gestionnaires et professionnels</t>
    </r>
    <r>
      <rPr>
        <b/>
        <vertAlign val="superscript"/>
        <sz val="10"/>
        <color theme="1"/>
        <rFont val="Arial"/>
        <family val="2"/>
      </rPr>
      <t>3</t>
    </r>
  </si>
  <si>
    <r>
      <rPr>
        <b/>
        <sz val="10"/>
        <color theme="1"/>
        <rFont val="Arial"/>
        <family val="2"/>
      </rPr>
      <t>Superviseurs et collaborateurs individuels</t>
    </r>
    <r>
      <rPr>
        <b/>
        <vertAlign val="superscript"/>
        <sz val="10"/>
        <color rgb="FF000000"/>
        <rFont val="Arial"/>
        <family val="2"/>
      </rPr>
      <t>3</t>
    </r>
  </si>
  <si>
    <r>
      <rPr>
        <b/>
        <sz val="10"/>
        <color theme="1"/>
        <rFont val="Arial"/>
        <family val="2"/>
      </rPr>
      <t>Postes générant des revenus</t>
    </r>
    <r>
      <rPr>
        <b/>
        <vertAlign val="superscript"/>
        <sz val="10"/>
        <color rgb="FF000000"/>
        <rFont val="Arial"/>
        <family val="2"/>
      </rPr>
      <t>4</t>
    </r>
  </si>
  <si>
    <r>
      <rPr>
        <b/>
        <sz val="10"/>
        <color theme="1"/>
        <rFont val="Arial"/>
        <family val="2"/>
      </rPr>
      <t>Postes en ingénierie</t>
    </r>
    <r>
      <rPr>
        <b/>
        <vertAlign val="superscript"/>
        <sz val="10"/>
        <color rgb="FF000000"/>
        <rFont val="Arial"/>
        <family val="2"/>
      </rPr>
      <t>5</t>
    </r>
  </si>
  <si>
    <r>
      <rPr>
        <b/>
        <sz val="10"/>
        <color theme="1"/>
        <rFont val="Arial"/>
        <family val="2"/>
      </rPr>
      <t>Postes en technologie</t>
    </r>
    <r>
      <rPr>
        <b/>
        <vertAlign val="superscript"/>
        <sz val="10"/>
        <color rgb="FF000000"/>
        <rFont val="Arial"/>
        <family val="2"/>
      </rPr>
      <t>6</t>
    </r>
  </si>
  <si>
    <r>
      <rPr>
        <vertAlign val="superscript"/>
        <sz val="10"/>
        <color rgb="FF000000"/>
        <rFont val="Arial"/>
      </rPr>
      <t>1</t>
    </r>
    <r>
      <rPr>
        <sz val="10"/>
        <color rgb="FF000000"/>
        <rFont val="Arial"/>
      </rPr>
      <t xml:space="preserve"> Toutes les données sont fondées sur la déclaration volontaire des employés au 31 octobre. Cette mesure reflète le pourcentage du total des employés permanents à l’échelle mondiale. Le terme « employés permanents » désigne nos employés permanents (à temps plein et à temps partiel) actifs ou en congé rémunéré au 31 octobre. Sont exclus les employés de CIBC FirstCaribbean, les employés temporaires, les retraités, les employés en congé non rémunéré et les travailleurs occasionnels. Le taux à l’échelle mondiale désigne les employés au Canada, aux États-Unis et ailleurs dans le monde, à l’exclusion de CIBC FirstCaribbean. Les personnes de couleur comprennent les membres du personnel qui, au Canada, s’identifient comme appartenant à une minorité visible, et en dehors du Canada, s’identifient comme des personnes non blanches. Sont incluses les personnes qui s’identifient comme étant de race ou d’origine ethnique « Autre », ainsi que les personnes qui s’identifient comme appartenant à une minorité visible au Canada, mais qui n’ont pas répondu à la question sur la race ou l’origine ethnique ou ont répondu « Je préfère ne pas répondre ». C’est ce qui contribue à l’écart entre la mesure des « Personnes de couleur » et la somme des segments de personnel divisés par race ou origine ethnique.
</t>
    </r>
    <r>
      <rPr>
        <vertAlign val="superscript"/>
        <sz val="10"/>
        <color rgb="FF000000"/>
        <rFont val="Arial"/>
      </rPr>
      <t>2</t>
    </r>
    <r>
      <rPr>
        <sz val="10"/>
        <color rgb="FF000000"/>
        <rFont val="Arial"/>
      </rPr>
      <t xml:space="preserve"> Les postes de direction approuvés par le conseil d’administration incluent la vice-présidence et les échelons supérieurs, dont les titulaires étaient nommés au 31 octobre. Toutes les données sont fondées sur la déclaration volontaire des employés au 31 octobre, à l’exclusion des employés temporaires, des travailleurs occasionnels, des employés retraités et du personnel de CIBC FirstCaribbean.
</t>
    </r>
    <r>
      <rPr>
        <vertAlign val="superscript"/>
        <sz val="10"/>
        <color rgb="FF000000"/>
        <rFont val="Arial"/>
      </rPr>
      <t>3</t>
    </r>
    <r>
      <rPr>
        <sz val="10"/>
        <color rgb="FF000000"/>
        <rFont val="Arial"/>
      </rPr>
      <t xml:space="preserve"> Ces segments de population comprennent également d’autres postes de niveau équivalent qui ont été déterminés selon des facteurs comme les compétences, les efforts, le niveau de responsabilité et l’étendue des responsabilités liées au poste. 
</t>
    </r>
    <r>
      <rPr>
        <vertAlign val="superscript"/>
        <sz val="10"/>
        <color rgb="FF000000"/>
        <rFont val="Arial"/>
      </rPr>
      <t>4</t>
    </r>
    <r>
      <rPr>
        <sz val="10"/>
        <color rgb="FF000000"/>
        <rFont val="Arial"/>
      </rPr>
      <t xml:space="preserve"> Employés des unités d’exploitation stratégiques de Services bancaires personnels et PME, de Groupe Entreprises et Gestion des avoirs, de Marchés des capitaux, de Services financiers directs et de la région des États-Unis (à l’exclusion des postes de soutien opérationnel de ces unités d’exploitation stratégiques). 
</t>
    </r>
    <r>
      <rPr>
        <vertAlign val="superscript"/>
        <sz val="10"/>
        <color rgb="FF000000"/>
        <rFont val="Arial"/>
      </rPr>
      <t>5</t>
    </r>
    <r>
      <rPr>
        <sz val="10"/>
        <color rgb="FF000000"/>
        <rFont val="Arial"/>
      </rPr>
      <t xml:space="preserve"> Employés occupant des postes liés à la science des données, à la gestion de projets de technologie de l’information, à l’amélioration des processus et à l’ingénierie à l’échelle de notre effectif. 
</t>
    </r>
    <r>
      <rPr>
        <vertAlign val="superscript"/>
        <sz val="10"/>
        <color rgb="FF000000"/>
        <rFont val="Arial"/>
      </rPr>
      <t>6</t>
    </r>
    <r>
      <rPr>
        <sz val="10"/>
        <color rgb="FF000000"/>
        <rFont val="Arial"/>
      </rPr>
      <t xml:space="preserve"> Employés du groupe Technologie de l’information, qui affiche la plus grande proportion de postes en STIM parmi tous les secteurs d’activité. Cette mesure ne tient pas compte des autres postes en STIM à l’échelle de la banque. 
</t>
    </r>
  </si>
  <si>
    <r>
      <rPr>
        <b/>
        <sz val="12"/>
        <color rgb="FFC00000"/>
        <rFont val="Arial"/>
        <family val="2"/>
      </rPr>
      <t>Représentation au sein des segments de personnel</t>
    </r>
    <r>
      <rPr>
        <b/>
        <vertAlign val="superscript"/>
        <sz val="12"/>
        <color rgb="FFC00000"/>
        <rFont val="Arial"/>
        <family val="2"/>
      </rPr>
      <t>1</t>
    </r>
  </si>
  <si>
    <r>
      <rPr>
        <b/>
        <sz val="10"/>
        <color theme="1"/>
        <rFont val="Arial"/>
        <family val="2"/>
      </rPr>
      <t>Personnes de couleur</t>
    </r>
    <r>
      <rPr>
        <b/>
        <vertAlign val="superscript"/>
        <sz val="10"/>
        <color theme="1"/>
        <rFont val="Arial"/>
        <family val="2"/>
      </rPr>
      <t>2</t>
    </r>
  </si>
  <si>
    <t xml:space="preserve">     Est-asiatique  </t>
  </si>
  <si>
    <t>14 % </t>
  </si>
  <si>
    <t>13 % </t>
  </si>
  <si>
    <t>12 % </t>
  </si>
  <si>
    <t xml:space="preserve">     Sud-asiatique  </t>
  </si>
  <si>
    <t>10 % </t>
  </si>
  <si>
    <t>8 % </t>
  </si>
  <si>
    <t xml:space="preserve">     Communauté noire</t>
  </si>
  <si>
    <t>5 % </t>
  </si>
  <si>
    <t>4 % </t>
  </si>
  <si>
    <t>3 % </t>
  </si>
  <si>
    <t xml:space="preserve">     Hispanique et latino-américain  </t>
  </si>
  <si>
    <t>2 % </t>
  </si>
  <si>
    <t xml:space="preserve">     Moyen-Orient  </t>
  </si>
  <si>
    <t xml:space="preserve">     Origine mixte</t>
  </si>
  <si>
    <t>1 % </t>
  </si>
  <si>
    <r>
      <t>Autochtones (Canada)</t>
    </r>
    <r>
      <rPr>
        <b/>
        <vertAlign val="superscript"/>
        <sz val="10"/>
        <color theme="1"/>
        <rFont val="Arial"/>
        <family val="2"/>
      </rPr>
      <t>3</t>
    </r>
  </si>
  <si>
    <t>Au moins 3 % des employés s’identifiant comme des Autochtones d’ici 2024 (Canada)</t>
  </si>
  <si>
    <r>
      <t>2 %</t>
    </r>
    <r>
      <rPr>
        <b/>
        <sz val="10"/>
        <color theme="1"/>
        <rFont val="Wingdings"/>
        <charset val="2"/>
      </rPr>
      <t xml:space="preserve">ü
</t>
    </r>
    <r>
      <rPr>
        <b/>
        <sz val="10"/>
        <color theme="1"/>
        <rFont val="Arial"/>
        <family val="2"/>
      </rPr>
      <t>(en voie d’être atteint)</t>
    </r>
  </si>
  <si>
    <r>
      <rPr>
        <sz val="10"/>
        <color theme="1"/>
        <rFont val="Arial"/>
        <family val="2"/>
      </rPr>
      <t>3 %</t>
    </r>
    <r>
      <rPr>
        <sz val="10"/>
        <color theme="1"/>
        <rFont val="Wingdings"/>
        <charset val="2"/>
      </rPr>
      <t>ü</t>
    </r>
  </si>
  <si>
    <r>
      <rPr>
        <b/>
        <sz val="10"/>
        <color theme="1"/>
        <rFont val="Arial"/>
        <family val="2"/>
      </rPr>
      <t>Personnes handicapées (Canada)</t>
    </r>
    <r>
      <rPr>
        <b/>
        <vertAlign val="superscript"/>
        <sz val="10"/>
        <color theme="1"/>
        <rFont val="Arial"/>
        <family val="2"/>
      </rPr>
      <t>4</t>
    </r>
  </si>
  <si>
    <t>Au moins 9 % des employés s’identifiant comme des personnes handicapées d’ici 2024 (Canada)</t>
  </si>
  <si>
    <r>
      <t>10 %</t>
    </r>
    <r>
      <rPr>
        <b/>
        <sz val="10"/>
        <color theme="1"/>
        <rFont val="Wingdings"/>
        <charset val="2"/>
      </rPr>
      <t xml:space="preserve">ü
</t>
    </r>
    <r>
      <rPr>
        <b/>
        <sz val="10"/>
        <color theme="1"/>
        <rFont val="Arial"/>
        <family val="2"/>
      </rPr>
      <t xml:space="preserve">(atteint) 
</t>
    </r>
  </si>
  <si>
    <r>
      <rPr>
        <sz val="10"/>
        <color theme="1"/>
        <rFont val="Arial"/>
        <family val="2"/>
      </rPr>
      <t>9 %</t>
    </r>
    <r>
      <rPr>
        <sz val="10"/>
        <color theme="1"/>
        <rFont val="Wingdings"/>
        <charset val="2"/>
      </rPr>
      <t>ü</t>
    </r>
  </si>
  <si>
    <t>Membres de la communauté LGBTQ+ (échelle mondiale)</t>
  </si>
  <si>
    <t>3 %</t>
  </si>
  <si>
    <r>
      <rPr>
        <vertAlign val="superscript"/>
        <sz val="10"/>
        <color rgb="FF000000"/>
        <rFont val="Arial"/>
        <family val="2"/>
      </rPr>
      <t>1</t>
    </r>
    <r>
      <rPr>
        <sz val="10"/>
        <color rgb="FF000000"/>
        <rFont val="Arial"/>
        <family val="2"/>
      </rPr>
      <t xml:space="preserve"> Toutes les données sont fondées sur la déclaration volontaire des employés et expriment un pourcentage des employés permanents. Le terme « employés permanents » désigne nos employés permanents (à temps plein et à temps partiel) actifs ou en congé rémunéré au 31 octobre. Sont exclus les employés de CIBC FirstCaribbean, les employés temporaires, les retraités, les employés en congé non rémunéré et les travailleurs occasionnels. Les données sur l’origine ethnique et l’orientation sexuelle ne sont pas recueillies dans toutes les régions où la Banque CIBC exerce ses activités. La représentation et les variations s’y rapportant sont influencées par l’embauche, le maintien en poste et les changements dans la déclaration volontaire.
</t>
    </r>
    <r>
      <rPr>
        <vertAlign val="superscript"/>
        <sz val="10"/>
        <color rgb="FF000000"/>
        <rFont val="Arial"/>
        <family val="2"/>
      </rPr>
      <t>2</t>
    </r>
    <r>
      <rPr>
        <sz val="10"/>
        <color rgb="FF000000"/>
        <rFont val="Arial"/>
        <family val="2"/>
      </rPr>
      <t xml:space="preserve"> Les personnes de couleur comprennent les membres du personnel qui, au Canada, s’identifient comme appartenant à une minorité visible, et en dehors du Canada, s’identifient comme des personnes non blanches. Sont incluses les personnes qui s’identifient comme étant de race ou d’origine ethnique « Autre », ainsi que les personnes qui s’identifient comme appartenant à une minorité visible au Canada, mais qui n’ont pas répondu à la question sur la race ou l’origine ethnique ou ont répondu « Je préfère ne pas répondre ». C’est ce qui contribue à l’écart entre la mesure des « Personnes de couleur » et la somme des segments de personnel divisés par race ou origine ethnique.
</t>
    </r>
    <r>
      <rPr>
        <vertAlign val="superscript"/>
        <sz val="10"/>
        <color rgb="FF000000"/>
        <rFont val="Arial"/>
        <family val="2"/>
      </rPr>
      <t>3</t>
    </r>
    <r>
      <rPr>
        <sz val="10"/>
        <color rgb="FF000000"/>
        <rFont val="Arial"/>
        <family val="2"/>
      </rPr>
      <t xml:space="preserve"> Le terme « Autochtones » désigne les habitants originaux du Canada et leurs descendants, y compris les Premières Nations, les Inuits et les Métis. Les données englobent aussi les personnes qui s’identifient comme étant d’origine mixte ou d’une autre origine autochtone, selon la définition qui précède.
</t>
    </r>
    <r>
      <rPr>
        <vertAlign val="superscript"/>
        <sz val="10"/>
        <color rgb="FF000000"/>
        <rFont val="Arial"/>
        <family val="2"/>
      </rPr>
      <t>4</t>
    </r>
    <r>
      <rPr>
        <sz val="10"/>
        <color rgb="FF000000"/>
        <rFont val="Arial"/>
        <family val="2"/>
      </rPr>
      <t> Les personnes handicapées vivent avec des différences durables, temporaires ou récurrentes, soit dans leurs capacités physiques, mentales ou sensorielles, soit d’ordre psychologique ou en matière d’apprentissage. La définition du terme « personnes handicapées » et le texte d’aide connexe ont été modifiés de façon prospective en 2022 pour tenir compte des différences durables, temporaires ou récurrentes, soit dans les capacités physiques, mentales ou sensorielles, soit d’ordre psychologique ou en matière d’apprentissage.</t>
    </r>
  </si>
  <si>
    <t>Analyse de la rémunération – Femmes</t>
  </si>
  <si>
    <r>
      <rPr>
        <b/>
        <sz val="11"/>
        <color theme="1"/>
        <rFont val="Arial"/>
        <family val="2"/>
      </rPr>
      <t>Cible médiane de rémunération directe globale des femmes par rapport à celle des hommes (Canada)</t>
    </r>
    <r>
      <rPr>
        <b/>
        <vertAlign val="superscript"/>
        <sz val="10"/>
        <color theme="1"/>
        <rFont val="Arial"/>
        <family val="2"/>
      </rPr>
      <t>1</t>
    </r>
  </si>
  <si>
    <t>Dirigeants (à l’exception du chef de la direction) </t>
  </si>
  <si>
    <t>Cadres supérieurs et professionnels principaux </t>
  </si>
  <si>
    <t>Gestionnaires et professionnels</t>
  </si>
  <si>
    <t>99 % </t>
  </si>
  <si>
    <t>Superviseurs et collaborateurs individuels</t>
  </si>
  <si>
    <t>102 % </t>
  </si>
  <si>
    <t>Total (à l’exclusion du chef de la direction)</t>
  </si>
  <si>
    <r>
      <rPr>
        <vertAlign val="superscript"/>
        <sz val="10"/>
        <color rgb="FF000000"/>
        <rFont val="Arial"/>
        <family val="2"/>
      </rPr>
      <t>1</t>
    </r>
    <r>
      <rPr>
        <sz val="10"/>
        <color rgb="FF000000"/>
        <rFont val="Arial"/>
        <family val="2"/>
      </rPr>
      <t> Ces segments comprennent également d’autres postes de niveau équivalent qui ont été déterminés selon des facteurs comme le niveau de responsabilité, la complexité et l’étendue des responsabilités liées au poste. Afin d’assurer une base de comparaison équivalente, cette analyse se fonde sur la cible de rémunération directe totale d’un équivalent temps plein, soit la somme du salaire de base et de la cible annuelle de rémunération incitative, pour les employés permanents au Canada, à l’exclusion des postes de vente de première ligne et des participants à des programmes de rémunération spécialisés. Les résultats de 2021 concernant la direction ont été modifiés, car la population a été élargie afin que tous les dirigeants, à l’exception du chef de la direction, soient inclus. Toutes les données sont fondées sur la déclaration volontaire des employés au 31 octobre.</t>
    </r>
  </si>
  <si>
    <t>Analyse de la rémunération – Personnes de couleur</t>
  </si>
  <si>
    <r>
      <rPr>
        <b/>
        <sz val="11"/>
        <color theme="1"/>
        <rFont val="Arial"/>
        <family val="2"/>
      </rPr>
      <t>Cible médiane de rémunération directe globale des personnes de couleur par rapport aux personnes autres que de couleur (Canada)</t>
    </r>
    <r>
      <rPr>
        <b/>
        <vertAlign val="superscript"/>
        <sz val="10"/>
        <color rgb="FF000000"/>
        <rFont val="Arial"/>
        <family val="2"/>
      </rPr>
      <t>1</t>
    </r>
  </si>
  <si>
    <r>
      <rPr>
        <vertAlign val="superscript"/>
        <sz val="10"/>
        <color rgb="FF000000"/>
        <rFont val="Arial"/>
        <family val="2"/>
      </rPr>
      <t>1</t>
    </r>
    <r>
      <rPr>
        <sz val="10"/>
        <color rgb="FF000000"/>
        <rFont val="Arial"/>
        <family val="2"/>
      </rPr>
      <t> Ces segments comprennent également d’autres postes de niveau équivalent qui ont été déterminés selon des facteurs comme le niveau de responsabilité, la complexité et l’étendue des responsabilités liées au poste. Afin d’assurer une base de comparaison équivalente, cette analyse se fonde sur la cible de rémunération directe totale d’un équivalent temps plein, soit la somme du salaire de base et de la cible annuelle de rémunération incitative, pour les employés au Canada, à l’exclusion des postes de vente de première ligne et des participants à des programmes de rémunération spécialisés. Toutes les données sont fondées sur la déclaration volontaire des employés au 31 octobre.</t>
    </r>
  </si>
  <si>
    <r>
      <rPr>
        <b/>
        <sz val="12"/>
        <color rgb="FFC00000"/>
        <rFont val="Arial"/>
        <family val="2"/>
      </rPr>
      <t>Nouveaux employés externes – Échelle mondiale</t>
    </r>
    <r>
      <rPr>
        <b/>
        <vertAlign val="superscript"/>
        <sz val="12"/>
        <color rgb="FFC00000"/>
        <rFont val="Arial"/>
        <family val="2"/>
      </rPr>
      <t>1</t>
    </r>
  </si>
  <si>
    <t xml:space="preserve">Total des nouveaux employés </t>
  </si>
  <si>
    <r>
      <t>N</t>
    </r>
    <r>
      <rPr>
        <vertAlign val="superscript"/>
        <sz val="10"/>
        <rFont val="Arial"/>
        <family val="2"/>
      </rPr>
      <t>bre</t>
    </r>
  </si>
  <si>
    <r>
      <rPr>
        <b/>
        <sz val="11"/>
        <color theme="1"/>
        <rFont val="Arial"/>
        <family val="2"/>
      </rPr>
      <t>Âge</t>
    </r>
    <r>
      <rPr>
        <b/>
        <vertAlign val="superscript"/>
        <sz val="11"/>
        <color rgb="FF000000"/>
        <rFont val="Arial"/>
        <family val="2"/>
      </rPr>
      <t>2</t>
    </r>
  </si>
  <si>
    <t xml:space="preserve">Représentation des employés </t>
  </si>
  <si>
    <r>
      <rPr>
        <b/>
        <sz val="10"/>
        <color theme="1"/>
        <rFont val="Arial"/>
        <family val="2"/>
      </rPr>
      <t>Femmes</t>
    </r>
    <r>
      <rPr>
        <b/>
        <vertAlign val="superscript"/>
        <sz val="10"/>
        <color theme="1"/>
        <rFont val="Arial"/>
        <family val="2"/>
      </rPr>
      <t>3</t>
    </r>
    <r>
      <rPr>
        <b/>
        <vertAlign val="superscript"/>
        <sz val="10"/>
        <color theme="1"/>
        <rFont val="Arial"/>
        <family val="2"/>
      </rPr>
      <t xml:space="preserve">  </t>
    </r>
  </si>
  <si>
    <r>
      <rPr>
        <b/>
        <sz val="10"/>
        <color rgb="FF000000"/>
        <rFont val="Arial"/>
        <family val="2"/>
      </rPr>
      <t>Personnes de couleur</t>
    </r>
    <r>
      <rPr>
        <b/>
        <vertAlign val="superscript"/>
        <sz val="10"/>
        <color rgb="FF000000"/>
        <rFont val="Arial"/>
        <family val="2"/>
      </rPr>
      <t>4</t>
    </r>
    <r>
      <rPr>
        <b/>
        <vertAlign val="superscript"/>
        <sz val="10"/>
        <color rgb="FF000000"/>
        <rFont val="Arial"/>
        <family val="2"/>
      </rPr>
      <t xml:space="preserve"> </t>
    </r>
  </si>
  <si>
    <r>
      <t>Recrutement d’étudiants dans les communautés noires</t>
    </r>
    <r>
      <rPr>
        <b/>
        <vertAlign val="superscript"/>
        <sz val="10"/>
        <color rgb="FF000000"/>
        <rFont val="Arial"/>
        <family val="2"/>
      </rPr>
      <t>5</t>
    </r>
  </si>
  <si>
    <t>Au moins 5 % d’étudiantes et étudiants recrutés dans les communautés noires en 2023 (à l’échelle mondiale)</t>
  </si>
  <si>
    <t>7 %
(atteint)</t>
  </si>
  <si>
    <t>6 %</t>
  </si>
  <si>
    <t>1 Les nouveaux employés comprennent les employés permanents (à temps plein et à temps partiel) embauchés au cours de la période de 12 mois se terminant le 31 octobre. Le taux à l’échelle mondiale désigne les employés au Canada, aux États-Unis et ailleurs dans le monde, à l’exclusion du personnel de CIBC FirstCaribbean.
2 La segmentation par âge est fondée sur l’âge au moment de l’embauche. L’âge est déterminé au moyen de la date de naissance dans Workday (un système de gestion du capital humain).
3 Toutes les données sont fondées sur la déclaration volontaire au 31 octobre.
4 Les personnes de couleur comprennent les membres du personnel qui, au Canada, s’identifient comme appartenant à une minorité visible, et en dehors du Canada, s’identifient comme des personnes non blanches. Sont incluses les personnes qui s’identifient comme étant de race ou d’origine ethnique « Autre », ainsi que les personnes qui s’identifient comme appartenant à une minorité visible au Canada, mais qui n’ont pas répondu à la question sur la race ou l’origine ethnique ou ont répondu « Je préfère ne pas répondre ». C’est ce qui contribue à l’écart entre la mesure des « Personnes de couleur » et la somme des segments de personnel divisés par race ou origine ethnique.
5 Embauches temporaires à durée fixe dans les programmes coopératifs et les profils d’emploi de stagiaire. Toutes les données sont fondées sur la déclaration volontaire fournie pendant le processus de candidature, le pourcentage est fondé sur le nombre de réponses. À l’exclusion du personnel de CIBC FirstCaribbean.</t>
  </si>
  <si>
    <t>Services bancaires inclusifs</t>
  </si>
  <si>
    <r>
      <rPr>
        <b/>
        <sz val="10"/>
        <color theme="1"/>
        <rFont val="Arial"/>
        <family val="2"/>
      </rPr>
      <t>Croissance de nos activités de services bancaires aux entreprises et de gestion des avoirs pour les autochtones</t>
    </r>
    <r>
      <rPr>
        <b/>
        <vertAlign val="superscript"/>
        <sz val="10"/>
        <color rgb="FF000000"/>
        <rFont val="Arial"/>
        <family val="2"/>
      </rPr>
      <t>1</t>
    </r>
  </si>
  <si>
    <t>Croissance cumulative de 26 % des activités de gestion des avoirs et de services bancaires aux entreprises pour les autochtones sur trois ans (2022–2024, Canada)</t>
  </si>
  <si>
    <t>12 % (atteint – croissance cumulative de 40 % depuis 2022)</t>
  </si>
  <si>
    <t>24 % </t>
  </si>
  <si>
    <t>S. O. </t>
  </si>
  <si>
    <r>
      <rPr>
        <b/>
        <sz val="10"/>
        <color theme="1"/>
        <rFont val="Arial"/>
        <family val="2"/>
      </rPr>
      <t>Participants ayant pris part à des séminaires et à des activités de formation financière</t>
    </r>
    <r>
      <rPr>
        <b/>
        <vertAlign val="superscript"/>
        <sz val="10"/>
        <color theme="1"/>
        <rFont val="Arial"/>
        <family val="2"/>
      </rPr>
      <t>2</t>
    </r>
  </si>
  <si>
    <t xml:space="preserve">nombre </t>
  </si>
  <si>
    <t>Inscription de 250 000 participants à des séminaires et à des activités de formation financière sur trois ans (de 2022 à 2024, Canada et États-Unis)</t>
  </si>
  <si>
    <t xml:space="preserve">108 300 $ (en voie d’être atteint – 186 700 à ce jour) </t>
  </si>
  <si>
    <t>74 000 </t>
  </si>
  <si>
    <t>52 600 </t>
  </si>
  <si>
    <t>85 000 </t>
  </si>
  <si>
    <r>
      <t>Montant des nouveaux crédits autorisés aux PME</t>
    </r>
    <r>
      <rPr>
        <b/>
        <vertAlign val="superscript"/>
        <sz val="10"/>
        <color theme="1"/>
        <rFont val="Arial"/>
        <family val="2"/>
      </rPr>
      <t>3</t>
    </r>
    <r>
      <rPr>
        <b/>
        <sz val="10"/>
        <color theme="1"/>
        <rFont val="Arial"/>
        <family val="2"/>
      </rPr>
      <t xml:space="preserve"> </t>
    </r>
  </si>
  <si>
    <t>10 G$ en autorisations de crédit nouvelles ou accrues pour les PME sur trois ans (de 2022 à 2024, Canada)</t>
  </si>
  <si>
    <r>
      <rPr>
        <b/>
        <sz val="10"/>
        <color theme="1"/>
        <rFont val="Arial"/>
        <family val="2"/>
      </rPr>
      <t>4,7 $</t>
    </r>
    <r>
      <rPr>
        <b/>
        <vertAlign val="superscript"/>
        <sz val="10"/>
        <color theme="1"/>
        <rFont val="Arial"/>
        <family val="2"/>
      </rPr>
      <t>4</t>
    </r>
    <r>
      <rPr>
        <b/>
        <sz val="10"/>
        <color rgb="FF000000"/>
        <rFont val="Arial"/>
        <family val="2"/>
      </rPr>
      <t xml:space="preserve"> 
(en voie d’être atteint – 
9,3 G$ à ce jour) </t>
    </r>
  </si>
  <si>
    <r>
      <rPr>
        <sz val="10"/>
        <color theme="1"/>
        <rFont val="Arial"/>
        <family val="2"/>
      </rPr>
      <t>4,6 $</t>
    </r>
    <r>
      <rPr>
        <vertAlign val="superscript"/>
        <sz val="10"/>
        <color rgb="FF000000"/>
        <rFont val="Arial"/>
        <family val="2"/>
      </rPr>
      <t>5</t>
    </r>
  </si>
  <si>
    <r>
      <rPr>
        <sz val="10"/>
        <color theme="1"/>
        <rFont val="Arial"/>
        <family val="2"/>
      </rPr>
      <t>4,8 $</t>
    </r>
    <r>
      <rPr>
        <vertAlign val="superscript"/>
        <sz val="10"/>
        <color rgb="FF000000"/>
        <rFont val="Arial"/>
        <family val="2"/>
      </rPr>
      <t>6</t>
    </r>
  </si>
  <si>
    <t>3,5 $ </t>
  </si>
  <si>
    <t xml:space="preserve">1 Cette mesure comprend les activités de gestion de patrimoine (Privabanque, Wood Gundy et Gestion privée de portefeuille CIBC) et de services bancaires aux entreprises pour les Autochtones, y compris les particuliers, les entreprises, les communautés et les gouvernements autochtones. Elle exclut les fonds détenus par l’intermédiaire du canal des services bancaires de détail et de la Banque CIBC et de Services fiduciaires aux Autochtones CIBC. Les clients autochtones s’identifient au moyen d’une divulgation volontaire (actes constitutifs ou certificat de statut, selon le cas). La mesure compare les soldes de dépôts, de prêts et de placement détenus dans ces secteurs d’activité à la fin de l’année, du 31 octobre 2022 au 31 octobre 2023. Les soldes de prêts sont indiqués avant déduction des provisions. Nous croyons qu’une mesure qui inclut les prêts et les dépôts permet au lecteur de mieux comprendre comment la direction évalue l’ampleur de l’ensemble de nos relations avec les clients autochtones de Groupe Entreprises et Gestion des avoirs. Notre notoriété grandissante au sein des communautés autochtones et nos efforts accrus dans ce segment, y compris les initiatives présentées à la section Progression de la réconciliation économique, ont contribué à nous positionner en tant que société de services financiers de confiance pour la clientèle autochtone. Ces facteurs, combinés aux conditions externes du marché, ont stimulé notre croissance dans ce segment. Nous avons atteint une croissance cumulative de 40 % au cours des deux dernières années, atteignant notre objectif triennal un an plus tôt que prévu. 
2 Le terme « participants » désigne les clients actuels et potentiels, les membres de leurs familles et les recommandations de clients. En 2023, nous avons continué d’offrir des programmes de formation financière par l’intermédiaire du réseau de partenaires internes de la Banque CIBC, en plus d’améliorer notre méthodologie de manière à inclure les programmes de formation financière offerts par des organisations partenaires grâce au soutien de la Banque CIBC et de la Fondation CIBC.
3 Les petites entreprises sont généralement des sociétés dont le revenu est inférieur à 5 millions de dollars et les moyennes entreprises, des sociétés dont le revenu est supérieur à 5 millions de dollars, mais inférieur à 20 millions de dollars. 
4 En 2023, les autorisations de crédit nouvelles ou accrues pour les petites et moyennes entreprises (PME) comprenaient 1,45 G$ aux petites entreprises (y compris la croissance des prêts de Privabanque) et 3,21 G$ aux moyennes entreprises.
5 En 2022, les autorisations de crédit nouvelles ou accrues pour les PME comprenaient 1,28 G$ aux petites entreprises (y compris la croissance des prêts de Privabanque) et 3,35 G$ aux moyennes entreprises.
6 En 2021, les autorisations de crédit nouvelles ou accrues pour les PME comprenaient 0,8 G$ aux petites entreprises et 4,0 G$ aux moyennes entreprises. </t>
  </si>
  <si>
    <r>
      <rPr>
        <b/>
        <sz val="10"/>
        <color theme="1"/>
        <rFont val="Arial"/>
        <family val="2"/>
      </rPr>
      <t>Programme de financement de logements locatifs multifamiliaux abordables aux États-Unis</t>
    </r>
    <r>
      <rPr>
        <b/>
        <vertAlign val="superscript"/>
        <sz val="10"/>
        <color theme="1"/>
        <rFont val="Arial"/>
        <family val="2"/>
      </rPr>
      <t>1</t>
    </r>
    <r>
      <rPr>
        <b/>
        <sz val="10"/>
        <color theme="1"/>
        <rFont val="Arial"/>
        <family val="2"/>
      </rPr>
      <t> </t>
    </r>
  </si>
  <si>
    <r>
      <rPr>
        <b/>
        <sz val="10"/>
        <color rgb="FF000000"/>
        <rFont val="Arial"/>
        <family val="2"/>
      </rPr>
      <t>Nombre de logements abordables financés</t>
    </r>
    <r>
      <rPr>
        <b/>
        <vertAlign val="superscript"/>
        <sz val="10"/>
        <color rgb="FF000000"/>
        <rFont val="Arial"/>
        <family val="2"/>
      </rPr>
      <t>2</t>
    </r>
    <r>
      <rPr>
        <b/>
        <sz val="10"/>
        <color rgb="FF000000"/>
        <rFont val="Arial"/>
        <family val="2"/>
      </rPr>
      <t> </t>
    </r>
  </si>
  <si>
    <t>logements</t>
  </si>
  <si>
    <t>1 114 </t>
  </si>
  <si>
    <t>396 </t>
  </si>
  <si>
    <t>647 </t>
  </si>
  <si>
    <t>Prêts fermés annuels destinés à l’acquisition et à la préservation de logements abordables</t>
  </si>
  <si>
    <t>dollars</t>
  </si>
  <si>
    <t>109 167 632 $ US</t>
  </si>
  <si>
    <t>129 001 256 $ US</t>
  </si>
  <si>
    <t> 144 171 424 $ US</t>
  </si>
  <si>
    <t>67 972 687 $ US </t>
  </si>
  <si>
    <t>41 767 264 $ US </t>
  </si>
  <si>
    <r>
      <rPr>
        <vertAlign val="superscript"/>
        <sz val="10"/>
        <color theme="1"/>
        <rFont val="Arial"/>
        <family val="2"/>
      </rPr>
      <t>1</t>
    </r>
    <r>
      <rPr>
        <sz val="10"/>
        <color theme="1"/>
        <rFont val="Arial"/>
        <family val="2"/>
      </rPr>
      <t xml:space="preserve"> La </t>
    </r>
    <r>
      <rPr>
        <i/>
        <sz val="10"/>
        <color theme="1"/>
        <rFont val="Arial"/>
        <family val="2"/>
      </rPr>
      <t>Community Reinvestment Act</t>
    </r>
    <r>
      <rPr>
        <sz val="10"/>
        <color theme="1"/>
        <rFont val="Arial"/>
        <family val="2"/>
      </rPr>
      <t xml:space="preserve"> des États-Unis stipule que les banques américaines doivent répondre aux besoins de leurs collectivités, y compris à ceux des personnes touchant un revenu faible à modeste et dans les régions à revenu faible ou modeste.</t>
    </r>
    <r>
      <rPr>
        <sz val="10"/>
        <color theme="1"/>
        <rFont val="Arial"/>
        <family val="2"/>
      </rPr>
      <t xml:space="preserve"> </t>
    </r>
    <r>
      <rPr>
        <sz val="10"/>
        <color theme="1"/>
        <rFont val="Arial"/>
        <family val="2"/>
      </rPr>
      <t>Les activités de développement communautaire permettant d’y parvenir sont les suivantes : soutien aux logements abordables, services communautaires pour les personnes touchant un revenu faible à modeste, aide aux PME et revitalisation des zones délaissées.</t>
    </r>
    <r>
      <rPr>
        <sz val="10"/>
        <color theme="1"/>
        <rFont val="Arial"/>
        <family val="2"/>
      </rPr>
      <t xml:space="preserve"> </t>
    </r>
    <r>
      <rPr>
        <sz val="10"/>
        <color theme="1"/>
        <rFont val="Arial"/>
        <family val="2"/>
      </rPr>
      <t>Les projets de logements locatifs abordables répondent aux attentes réglementaires et visent à soutenir les locataires dont le revenu est faible ou modeste.</t>
    </r>
    <r>
      <rPr>
        <sz val="10"/>
        <color theme="1"/>
        <rFont val="Arial"/>
        <family val="2"/>
      </rPr>
      <t xml:space="preserve"> 
</t>
    </r>
    <r>
      <rPr>
        <vertAlign val="superscript"/>
        <sz val="10"/>
        <color theme="1"/>
        <rFont val="Arial"/>
        <family val="2"/>
      </rPr>
      <t>2</t>
    </r>
    <r>
      <rPr>
        <sz val="10"/>
        <color theme="1"/>
        <rFont val="Arial"/>
        <family val="2"/>
      </rPr>
      <t xml:space="preserve"> Le nombre de logements financés reflète à la fois les logements au taux du marché et les logements abordables dans chaque projet.</t>
    </r>
    <r>
      <rPr>
        <sz val="10"/>
        <color theme="1"/>
        <rFont val="Arial"/>
        <family val="2"/>
      </rPr>
      <t xml:space="preserve"> </t>
    </r>
    <r>
      <rPr>
        <sz val="10"/>
        <color theme="1"/>
        <rFont val="Arial"/>
        <family val="2"/>
      </rPr>
      <t>Selon les directives réglementaires américaines, les projets qui comptent plus de 50 % de logements abordables peuvent être pris en compte dans ce programme.</t>
    </r>
    <r>
      <rPr>
        <sz val="10"/>
        <color theme="1"/>
        <rFont val="Arial"/>
        <family val="2"/>
      </rPr>
      <t xml:space="preserve">  </t>
    </r>
  </si>
  <si>
    <r>
      <rPr>
        <b/>
        <sz val="10"/>
        <color theme="1"/>
        <rFont val="Arial"/>
        <family val="2"/>
      </rPr>
      <t>Programme d’aide au paiement des frais de clôture aux États-Unis</t>
    </r>
    <r>
      <rPr>
        <b/>
        <vertAlign val="superscript"/>
        <sz val="10"/>
        <color theme="1"/>
        <rFont val="Arial"/>
        <family val="2"/>
      </rPr>
      <t>1</t>
    </r>
  </si>
  <si>
    <r>
      <t>Nombre de subventions pour les frais de clôture octroyées</t>
    </r>
    <r>
      <rPr>
        <b/>
        <vertAlign val="superscript"/>
        <sz val="10"/>
        <color theme="1"/>
        <rFont val="Arial"/>
        <family val="2"/>
      </rPr>
      <t xml:space="preserve">2 </t>
    </r>
  </si>
  <si>
    <t>nombre</t>
  </si>
  <si>
    <t>407 </t>
  </si>
  <si>
    <t>463 </t>
  </si>
  <si>
    <t>494 </t>
  </si>
  <si>
    <r>
      <rPr>
        <b/>
        <sz val="10"/>
        <color theme="1"/>
        <rFont val="Arial"/>
        <family val="2"/>
      </rPr>
      <t>Montant de l’aide au paiement des frais de clôture offerte aux propriétaires</t>
    </r>
    <r>
      <rPr>
        <b/>
        <vertAlign val="superscript"/>
        <sz val="10"/>
        <color theme="1"/>
        <rFont val="Arial"/>
        <family val="2"/>
      </rPr>
      <t>2</t>
    </r>
  </si>
  <si>
    <t>782 019 $ US</t>
  </si>
  <si>
    <t>424 350 $ US </t>
  </si>
  <si>
    <t>629 601 $ US </t>
  </si>
  <si>
    <t>683 123 $ US </t>
  </si>
  <si>
    <t>700 427 $ US </t>
  </si>
  <si>
    <r>
      <rPr>
        <b/>
        <sz val="10"/>
        <color theme="1"/>
        <rFont val="Arial"/>
        <family val="2"/>
      </rPr>
      <t>Montant total du financement hypothécaire</t>
    </r>
    <r>
      <rPr>
        <b/>
        <vertAlign val="superscript"/>
        <sz val="10"/>
        <color theme="1"/>
        <rFont val="Arial"/>
        <family val="2"/>
      </rPr>
      <t>3</t>
    </r>
    <r>
      <rPr>
        <b/>
        <sz val="10"/>
        <color theme="1"/>
        <rFont val="Arial"/>
        <family val="2"/>
      </rPr>
      <t> </t>
    </r>
  </si>
  <si>
    <t>36 169 765 $ US</t>
  </si>
  <si>
    <t>47 194 382 $ US </t>
  </si>
  <si>
    <t>90 074 575 $ US</t>
  </si>
  <si>
    <t>89 864 384 $ US </t>
  </si>
  <si>
    <t>89 828 299 $ US </t>
  </si>
  <si>
    <r>
      <rPr>
        <vertAlign val="superscript"/>
        <sz val="10"/>
        <color theme="1"/>
        <rFont val="Arial"/>
        <family val="2"/>
      </rPr>
      <t>1</t>
    </r>
    <r>
      <rPr>
        <sz val="10"/>
        <color theme="1"/>
        <rFont val="Arial"/>
        <family val="2"/>
      </rPr>
      <t xml:space="preserve"> La </t>
    </r>
    <r>
      <rPr>
        <i/>
        <sz val="10"/>
        <color theme="1"/>
        <rFont val="Arial"/>
        <family val="2"/>
      </rPr>
      <t>Community Reinvestment Act</t>
    </r>
    <r>
      <rPr>
        <sz val="10"/>
        <color theme="1"/>
        <rFont val="Arial"/>
        <family val="2"/>
      </rPr>
      <t xml:space="preserve"> des États-Unis stipule que les banques américaines doivent répondre aux besoins de leurs collectivités, y compris à ceux des personnes touchant un revenu faible à modeste et dans les régions à revenu faible ou modeste.</t>
    </r>
    <r>
      <rPr>
        <sz val="10"/>
        <color theme="1"/>
        <rFont val="Arial"/>
        <family val="2"/>
      </rPr>
      <t xml:space="preserve"> </t>
    </r>
    <r>
      <rPr>
        <sz val="10"/>
        <color theme="1"/>
        <rFont val="Arial"/>
        <family val="2"/>
      </rPr>
      <t>Les activités de développement communautaire permettant d’y parvenir sont les suivantes : soutien aux logements abordables, services communautaires pour les personnes touchant un revenu faible à modeste, aide aux PME et revitalisation des zones délaissées.</t>
    </r>
    <r>
      <rPr>
        <sz val="10"/>
        <color theme="1"/>
        <rFont val="Arial"/>
        <family val="2"/>
      </rPr>
      <t xml:space="preserve"> </t>
    </r>
    <r>
      <rPr>
        <sz val="10"/>
        <color theme="1"/>
        <rFont val="Arial"/>
        <family val="2"/>
      </rPr>
      <t>Le programme d’aide au paiement des frais de clôture aux États-Unis n’est offert qu’à certains emprunteurs admissibles à revenu faible à modeste et à certains emprunteurs admissibles qui achètent des maisons dans des régions à revenu faible ou modeste et qui financent leur prêt hypothécaire à l’habitation auprès de CIBC Bank USA.</t>
    </r>
    <r>
      <rPr>
        <sz val="10"/>
        <color theme="1"/>
        <rFont val="Arial"/>
        <family val="2"/>
      </rPr>
      <t xml:space="preserve">
</t>
    </r>
    <r>
      <rPr>
        <vertAlign val="superscript"/>
        <sz val="10"/>
        <color theme="1"/>
        <rFont val="Arial"/>
        <family val="2"/>
      </rPr>
      <t>2</t>
    </r>
    <r>
      <rPr>
        <sz val="10"/>
        <color theme="1"/>
        <rFont val="Arial"/>
        <family val="2"/>
      </rPr>
      <t> Les frais de clôture peuvent notamment comprendre les frais d’évaluation et de montage, et il s’agit de fonds non remboursables distribués aux emprunteurs admissibles.</t>
    </r>
    <r>
      <rPr>
        <sz val="10"/>
        <color theme="1"/>
        <rFont val="Arial"/>
        <family val="2"/>
      </rPr>
      <t xml:space="preserve">  
</t>
    </r>
    <r>
      <rPr>
        <vertAlign val="superscript"/>
        <sz val="10"/>
        <color theme="1"/>
        <rFont val="Arial"/>
        <family val="2"/>
      </rPr>
      <t>3</t>
    </r>
    <r>
      <rPr>
        <sz val="10"/>
        <color theme="1"/>
        <rFont val="Arial"/>
        <family val="2"/>
      </rPr>
      <t> Représente le montant total du financement hypothécaire au moment de la clôture accordé par CIBC Bank USA à des acheteurs résidentiels ayant participé au programme d’aide au paiement des frais de clôture aux États-Unis.</t>
    </r>
  </si>
  <si>
    <t xml:space="preserve">Apporter davantage à la collectivité </t>
  </si>
  <si>
    <r>
      <rPr>
        <b/>
        <sz val="10"/>
        <color theme="1"/>
        <rFont val="Arial"/>
        <family val="2"/>
      </rPr>
      <t>Dons en espèces et en nature</t>
    </r>
    <r>
      <rPr>
        <b/>
        <vertAlign val="superscript"/>
        <sz val="10"/>
        <color theme="1"/>
        <rFont val="Arial"/>
        <family val="2"/>
      </rPr>
      <t>1</t>
    </r>
    <r>
      <rPr>
        <b/>
        <vertAlign val="superscript"/>
        <sz val="10"/>
        <color theme="1"/>
        <rFont val="Arial"/>
        <family val="2"/>
      </rPr>
      <t xml:space="preserve"> </t>
    </r>
  </si>
  <si>
    <r>
      <rPr>
        <b/>
        <sz val="10"/>
        <color theme="1"/>
        <rFont val="Arial"/>
        <family val="2"/>
      </rPr>
      <t>Don de temps</t>
    </r>
    <r>
      <rPr>
        <b/>
        <vertAlign val="superscript"/>
        <sz val="10"/>
        <color theme="1"/>
        <rFont val="Arial"/>
        <family val="2"/>
      </rPr>
      <t>2</t>
    </r>
    <r>
      <rPr>
        <b/>
        <vertAlign val="superscript"/>
        <sz val="10"/>
        <color theme="1"/>
        <rFont val="Arial"/>
        <family val="2"/>
      </rPr>
      <t xml:space="preserve"> </t>
    </r>
  </si>
  <si>
    <r>
      <rPr>
        <b/>
        <sz val="10"/>
        <color theme="1"/>
        <rFont val="Arial"/>
        <family val="2"/>
      </rPr>
      <t>Coûts de gestion</t>
    </r>
    <r>
      <rPr>
        <b/>
        <vertAlign val="superscript"/>
        <sz val="10"/>
        <color theme="1"/>
        <rFont val="Arial"/>
        <family val="2"/>
      </rPr>
      <t>3</t>
    </r>
  </si>
  <si>
    <r>
      <rPr>
        <b/>
        <sz val="10"/>
        <color rgb="FF000000"/>
        <rFont val="Arial"/>
        <family val="2"/>
      </rPr>
      <t>Dons des employés et collecte de fonds (Équipe CIBC)</t>
    </r>
    <r>
      <rPr>
        <b/>
        <vertAlign val="superscript"/>
        <sz val="10"/>
        <color rgb="FF000000"/>
        <rFont val="Arial"/>
        <family val="2"/>
      </rPr>
      <t>4</t>
    </r>
  </si>
  <si>
    <r>
      <rPr>
        <b/>
        <sz val="10"/>
        <color rgb="FF000000"/>
        <rFont val="Arial"/>
        <family val="2"/>
      </rPr>
      <t>Total des dons</t>
    </r>
    <r>
      <rPr>
        <b/>
        <vertAlign val="superscript"/>
        <sz val="10"/>
        <color rgb="FF000000"/>
        <rFont val="Arial"/>
        <family val="2"/>
      </rPr>
      <t>5</t>
    </r>
  </si>
  <si>
    <t>Investissement communautaire de 800 millions de dollars 
sur 10 ans (de 2023 à 2032)</t>
  </si>
  <si>
    <r>
      <t>66 $</t>
    </r>
    <r>
      <rPr>
        <b/>
        <sz val="10"/>
        <color rgb="FF000000"/>
        <rFont val="Wingdings"/>
        <charset val="2"/>
      </rPr>
      <t xml:space="preserve">ü </t>
    </r>
    <r>
      <rPr>
        <b/>
        <sz val="10"/>
        <color rgb="FF000000"/>
        <rFont val="Arial"/>
        <family val="2"/>
      </rPr>
      <t xml:space="preserve"> 
(en voie d’être atteint) </t>
    </r>
  </si>
  <si>
    <r>
      <rPr>
        <b/>
        <sz val="10"/>
        <color theme="1"/>
        <rFont val="Arial"/>
        <family val="2"/>
      </rPr>
      <t>Heures de bénévolat de l’Équipe CIBC</t>
    </r>
    <r>
      <rPr>
        <b/>
        <vertAlign val="superscript"/>
        <sz val="10"/>
        <color theme="1"/>
        <rFont val="Arial"/>
        <family val="2"/>
      </rPr>
      <t>6</t>
    </r>
  </si>
  <si>
    <t>Un million d’heures de bénévolat par l’Équipe CIBC sur 10 ans (de 2023 à 2032) (Canada)</t>
  </si>
  <si>
    <t xml:space="preserve">122 000 $ 
(en voie d’être atteint) </t>
  </si>
  <si>
    <t xml:space="preserve">1 Les dons en espèces et en nature s’entendent des dons, des subventions, des commandites et de la valeur des dons en nature de la Banque CIBC visant à soutenir des organismes de bienfaisance et à but non lucratif, y compris à la Fondation CIBC, et qui suivent les principes de contribution établis par la certification Entreprise généreuse d’Imagine Canada. Les commandites comprennent aussi des contributions versées à des organismes qui peuvent avoir une structure à but lucratif, mais qui sont destinées à des activités à visée sociale qui profitent à la collectivité. Les commandites peuvent être assorties de droits et d’avantages, y compris les avantages de la marque visible par le public et, dans le cas d’activités de collecte de fonds, elles peuvent être assorties d’avantages (comme des repas, des prix et de la marchandise).
2 Le bénévolat des employés permanents au Canada qui est effectué pendant les heures de travail (temps rémunéré par la Banque CIBC) est calculé en multipliant le salaire horaire moyen des employés permanents au Canada (à l’exclusion des cadres supérieurs, des employés qui participent à des programmes de rémunération spécialisés et des employés en congé prolongé) par le nombre total d’heures de bénévolat.
3 Les coûts de gestion comprennent les coûts liés à l’administration du programme d’investissement communautaire de la Banque CIBC. Par exemple, la rémunération et les avantages sociaux des employés et les coûts liés aux technologies de l’information et à la promotion des programmes communautaires.
4 Le terme « Équipe CIBC » désigne les employés permanents et les retraités qui font des dons ou mènent des collectes de fonds pour soutenir des organismes de bienfaisance et à but non lucratif, notamment la collecte de fonds de la Journée du miracle CIBC. L’Équipe CIBC exclut CIBC FirstCaribbean. 
5 Le total des dons représente les données annuelles combinées relatives aux dons en espèces, en nature et en temps, aux frais de gestion, aux dons et collectes de fonds des employés (Équipe CIBC). 
6 Les heures de bénévolat de l’Équipe CIBC désignent les heures des employés permanents (qui font du bénévolat pendant les heures de travail rémunérées et pendant leurs temps libres) et celles des retraités qui donnent de leur temps à divers organismes et causes communautaires. Les heures de bénévolat de l’Équipe CIBC sont autodéclarées par l’intermédiaire de la plateforme de dons et de bénévolat de la Banque CIBC. </t>
  </si>
  <si>
    <r>
      <rPr>
        <b/>
        <sz val="26"/>
        <color theme="1"/>
        <rFont val="Arial"/>
        <family val="2"/>
      </rPr>
      <t>Environnement</t>
    </r>
    <r>
      <rPr>
        <b/>
        <vertAlign val="superscript"/>
        <sz val="26"/>
        <color theme="1"/>
        <rFont val="Arial"/>
        <family val="2"/>
      </rPr>
      <t>1</t>
    </r>
    <r>
      <rPr>
        <b/>
        <sz val="26"/>
        <color theme="1"/>
        <rFont val="Arial"/>
        <family val="2"/>
      </rPr>
      <t xml:space="preserve">   </t>
    </r>
  </si>
  <si>
    <r>
      <rPr>
        <sz val="10"/>
        <color theme="1"/>
        <rFont val="Wingdings"/>
        <charset val="2"/>
      </rPr>
      <t></t>
    </r>
    <r>
      <rPr>
        <sz val="10"/>
        <color theme="1"/>
        <rFont val="Arial"/>
        <family val="2"/>
      </rPr>
      <t xml:space="preserve"> Ce chiffre a fait l’objet d’une assurance indépendante limitée. L’énoncé d’assurance limitée ou la déclaration de vérification applicable se trouvent dans la section Documents relatifs aux critères ESG de notre notre site Web.  
1 Toutes les mesures des tableaux de données ESG excluent CIBC Mellon. La Banque CIBC est un partenaire de coentreprise à parts égales avec The Bank of New York Mellon dans deux coentreprises : 
la Compagnie Trust CIBC Mellon et la Société de services de titres mondiaux CIBC Mellon, inc. (collectivement appelées CIBC Mellon).  </t>
    </r>
    <r>
      <rPr>
        <sz val="10"/>
        <color theme="1"/>
        <rFont val="Arial"/>
        <family val="2"/>
        <charset val="2"/>
      </rPr>
      <t xml:space="preserve"> </t>
    </r>
  </si>
  <si>
    <t xml:space="preserve">Objectif </t>
  </si>
  <si>
    <t>Écoefficacité opérationnelle</t>
  </si>
  <si>
    <t>Émissions de gaz à effet de serre</t>
  </si>
  <si>
    <t xml:space="preserve">Champs d’application 1 et 2 </t>
  </si>
  <si>
    <t xml:space="preserve"> </t>
  </si>
  <si>
    <t>2020</t>
  </si>
  <si>
    <t>2019</t>
  </si>
  <si>
    <t>2018</t>
  </si>
  <si>
    <t>2017</t>
  </si>
  <si>
    <t>2016</t>
  </si>
  <si>
    <r>
      <rPr>
        <b/>
        <sz val="10"/>
        <color theme="1"/>
        <rFont val="Arial"/>
        <family val="2"/>
      </rPr>
      <t>Champ d’application 1</t>
    </r>
    <r>
      <rPr>
        <b/>
        <vertAlign val="superscript"/>
        <sz val="10"/>
        <color theme="1"/>
        <rFont val="Arial"/>
        <family val="2"/>
      </rPr>
      <t>1,2,3</t>
    </r>
    <r>
      <rPr>
        <b/>
        <vertAlign val="superscript"/>
        <sz val="10"/>
        <color theme="1"/>
        <rFont val="Arial"/>
        <family val="2"/>
      </rPr>
      <t xml:space="preserve"> </t>
    </r>
  </si>
  <si>
    <r>
      <rPr>
        <sz val="10"/>
        <color theme="1"/>
        <rFont val="Arial"/>
        <family val="2"/>
      </rPr>
      <t>tonnes d’équivalent CO</t>
    </r>
    <r>
      <rPr>
        <vertAlign val="subscript"/>
        <sz val="10"/>
        <color theme="1"/>
        <rFont val="Arial"/>
        <family val="2"/>
      </rPr>
      <t>2</t>
    </r>
  </si>
  <si>
    <r>
      <rPr>
        <b/>
        <sz val="10"/>
        <color theme="1"/>
        <rFont val="Arial"/>
        <family val="2"/>
      </rPr>
      <t>21 321</t>
    </r>
    <r>
      <rPr>
        <b/>
        <sz val="10"/>
        <color theme="1"/>
        <rFont val="Wingdings"/>
        <charset val="2"/>
      </rPr>
      <t>ü</t>
    </r>
  </si>
  <si>
    <r>
      <rPr>
        <sz val="10"/>
        <color theme="1"/>
        <rFont val="Arial"/>
        <family val="2"/>
      </rPr>
      <t>22 157</t>
    </r>
    <r>
      <rPr>
        <sz val="10"/>
        <color theme="1"/>
        <rFont val="Wingdings"/>
        <charset val="2"/>
      </rPr>
      <t>ü</t>
    </r>
  </si>
  <si>
    <r>
      <rPr>
        <sz val="10"/>
        <color theme="1"/>
        <rFont val="Arial"/>
        <family val="2"/>
      </rPr>
      <t>21 017</t>
    </r>
    <r>
      <rPr>
        <sz val="10"/>
        <color theme="1"/>
        <rFont val="Wingdings"/>
        <charset val="2"/>
      </rPr>
      <t>ü</t>
    </r>
  </si>
  <si>
    <r>
      <rPr>
        <b/>
        <sz val="10"/>
        <color theme="1"/>
        <rFont val="Arial"/>
        <family val="2"/>
      </rPr>
      <t>Champ d’application 2 (émissions fondées sur l’emplacement)</t>
    </r>
    <r>
      <rPr>
        <b/>
        <vertAlign val="superscript"/>
        <sz val="10"/>
        <color theme="1"/>
        <rFont val="Arial"/>
        <family val="2"/>
      </rPr>
      <t>1,2,4</t>
    </r>
  </si>
  <si>
    <r>
      <rPr>
        <b/>
        <sz val="10"/>
        <color theme="1"/>
        <rFont val="Arial"/>
        <family val="2"/>
      </rPr>
      <t>25 713</t>
    </r>
    <r>
      <rPr>
        <b/>
        <sz val="10"/>
        <color theme="1"/>
        <rFont val="Wingdings"/>
        <charset val="2"/>
      </rPr>
      <t>ü</t>
    </r>
  </si>
  <si>
    <r>
      <rPr>
        <sz val="10"/>
        <color theme="1"/>
        <rFont val="Arial"/>
        <family val="2"/>
      </rPr>
      <t>27 608</t>
    </r>
    <r>
      <rPr>
        <sz val="10"/>
        <color theme="1"/>
        <rFont val="Wingdings"/>
        <charset val="2"/>
      </rPr>
      <t>ü</t>
    </r>
  </si>
  <si>
    <r>
      <rPr>
        <sz val="10"/>
        <color theme="1"/>
        <rFont val="Arial"/>
        <family val="2"/>
      </rPr>
      <t>30 254</t>
    </r>
    <r>
      <rPr>
        <sz val="10"/>
        <color theme="1"/>
        <rFont val="Wingdings"/>
        <charset val="2"/>
      </rPr>
      <t>ü</t>
    </r>
  </si>
  <si>
    <t>Total des émissions des champs d’application 1 et 2</t>
  </si>
  <si>
    <r>
      <t>tonnes d’équivalent CO</t>
    </r>
    <r>
      <rPr>
        <vertAlign val="subscript"/>
        <sz val="10"/>
        <color theme="1"/>
        <rFont val="Arial"/>
        <family val="2"/>
      </rPr>
      <t>2</t>
    </r>
  </si>
  <si>
    <t>Écart d’une année sur l’autre (représente les réductions cumulatives totales)</t>
  </si>
  <si>
    <t>Réduction des émissions absolues (année de référence de 2018)</t>
  </si>
  <si>
    <t>Réduction en %</t>
  </si>
  <si>
    <t xml:space="preserve">Réduction de 30 % des émissions absolues de GES provenant des activités d’exploitation d’ici 2028 (par rapport à 2018) (Canada et É.-U.) </t>
  </si>
  <si>
    <t>26,3 % 
(en voie d’être atteint)</t>
  </si>
  <si>
    <t>Progrès vers l’objectif de réduction de 30 % des émissions des champs d’application 1 et 2 sur 10 ans (année de référence de 2018)</t>
  </si>
  <si>
    <t>% atteint</t>
  </si>
  <si>
    <r>
      <rPr>
        <b/>
        <sz val="10"/>
        <color theme="1"/>
        <rFont val="Arial"/>
        <family val="2"/>
      </rPr>
      <t>Intensité des émissions de GES (par m</t>
    </r>
    <r>
      <rPr>
        <b/>
        <vertAlign val="superscript"/>
        <sz val="10"/>
        <color theme="1"/>
        <rFont val="Arial"/>
        <family val="2"/>
      </rPr>
      <t>2</t>
    </r>
    <r>
      <rPr>
        <b/>
        <sz val="10"/>
        <color theme="1"/>
        <rFont val="Arial"/>
        <family val="2"/>
      </rPr>
      <t>)</t>
    </r>
    <r>
      <rPr>
        <b/>
        <vertAlign val="superscript"/>
        <sz val="10"/>
        <color theme="1"/>
        <rFont val="Arial"/>
        <family val="2"/>
      </rPr>
      <t>1,2</t>
    </r>
  </si>
  <si>
    <r>
      <rPr>
        <sz val="10"/>
        <color theme="1"/>
        <rFont val="Arial"/>
        <family val="2"/>
      </rPr>
      <t>kg éq. CO</t>
    </r>
    <r>
      <rPr>
        <vertAlign val="subscript"/>
        <sz val="10"/>
        <color theme="1"/>
        <rFont val="Arial"/>
        <family val="2"/>
      </rPr>
      <t>2</t>
    </r>
    <r>
      <rPr>
        <sz val="10"/>
        <color theme="1"/>
        <rFont val="Arial"/>
        <family val="2"/>
      </rPr>
      <t>/m</t>
    </r>
    <r>
      <rPr>
        <vertAlign val="superscript"/>
        <sz val="10"/>
        <color theme="1"/>
        <rFont val="Arial"/>
        <family val="2"/>
      </rPr>
      <t>2</t>
    </r>
  </si>
  <si>
    <r>
      <t>Intensité des émissions de GES (par M$ de revenu)</t>
    </r>
    <r>
      <rPr>
        <b/>
        <vertAlign val="superscript"/>
        <sz val="10"/>
        <color theme="1"/>
        <rFont val="Arial"/>
        <family val="2"/>
      </rPr>
      <t>1,2,11</t>
    </r>
  </si>
  <si>
    <r>
      <rPr>
        <sz val="10"/>
        <color theme="1"/>
        <rFont val="Arial"/>
        <family val="2"/>
      </rPr>
      <t>tonnes d’équivalent CO</t>
    </r>
    <r>
      <rPr>
        <vertAlign val="subscript"/>
        <sz val="10"/>
        <color theme="1"/>
        <rFont val="Arial"/>
        <family val="2"/>
      </rPr>
      <t>2</t>
    </r>
    <r>
      <rPr>
        <sz val="10"/>
        <color theme="1"/>
        <rFont val="Arial"/>
        <family val="2"/>
      </rPr>
      <t>/M$ de revenu</t>
    </r>
  </si>
  <si>
    <t>Champs d’application 1 et 2 par pays</t>
  </si>
  <si>
    <r>
      <rPr>
        <b/>
        <sz val="10"/>
        <color theme="1"/>
        <rFont val="Arial"/>
        <family val="2"/>
      </rPr>
      <t>Champs d’application 1</t>
    </r>
    <r>
      <rPr>
        <b/>
        <vertAlign val="superscript"/>
        <sz val="10"/>
        <color theme="1"/>
        <rFont val="Arial"/>
        <family val="2"/>
      </rPr>
      <t>1</t>
    </r>
  </si>
  <si>
    <r>
      <rPr>
        <b/>
        <sz val="10"/>
        <color theme="1"/>
        <rFont val="Arial"/>
        <family val="2"/>
      </rPr>
      <t>Champs d’application 2 (émissions fondées sur l’emplacement)</t>
    </r>
    <r>
      <rPr>
        <b/>
        <vertAlign val="superscript"/>
        <sz val="10"/>
        <color theme="1"/>
        <rFont val="Arial"/>
        <family val="2"/>
      </rPr>
      <t>1</t>
    </r>
  </si>
  <si>
    <r>
      <rPr>
        <b/>
        <sz val="10"/>
        <color theme="1"/>
        <rFont val="Arial"/>
        <family val="2"/>
      </rPr>
      <t xml:space="preserve">Total du Canada </t>
    </r>
    <r>
      <rPr>
        <b/>
        <vertAlign val="superscript"/>
        <sz val="10"/>
        <color theme="1"/>
        <rFont val="Arial"/>
        <family val="2"/>
      </rPr>
      <t>1</t>
    </r>
  </si>
  <si>
    <r>
      <rPr>
        <sz val="10"/>
        <color theme="1"/>
        <rFont val="Arial"/>
        <family val="2"/>
      </rPr>
      <t>Données non disponibles pour les États-Unis</t>
    </r>
    <r>
      <rPr>
        <vertAlign val="superscript"/>
        <sz val="10"/>
        <color theme="1"/>
        <rFont val="Arial"/>
        <family val="2"/>
      </rPr>
      <t>2</t>
    </r>
  </si>
  <si>
    <r>
      <rPr>
        <b/>
        <sz val="10"/>
        <color theme="1"/>
        <rFont val="Arial"/>
        <family val="2"/>
      </rPr>
      <t xml:space="preserve">Total des États-Unis </t>
    </r>
    <r>
      <rPr>
        <b/>
        <vertAlign val="superscript"/>
        <sz val="10"/>
        <color theme="1"/>
        <rFont val="Arial"/>
        <family val="2"/>
      </rPr>
      <t>1</t>
    </r>
  </si>
  <si>
    <t>Champ d’application 3</t>
  </si>
  <si>
    <r>
      <rPr>
        <b/>
        <sz val="10"/>
        <color theme="1"/>
        <rFont val="Arial"/>
        <family val="2"/>
      </rPr>
      <t>Consommation interne de papier (Canada et États-Unis)</t>
    </r>
    <r>
      <rPr>
        <vertAlign val="superscript"/>
        <sz val="10"/>
        <color theme="1"/>
        <rFont val="Arial"/>
        <family val="2"/>
      </rPr>
      <t>5</t>
    </r>
  </si>
  <si>
    <r>
      <rPr>
        <b/>
        <sz val="10"/>
        <color theme="1"/>
        <rFont val="Arial"/>
        <family val="2"/>
      </rPr>
      <t>8 664</t>
    </r>
    <r>
      <rPr>
        <b/>
        <sz val="10"/>
        <color theme="1"/>
        <rFont val="Wingdings"/>
        <charset val="2"/>
      </rPr>
      <t>ü</t>
    </r>
  </si>
  <si>
    <r>
      <rPr>
        <sz val="10"/>
        <color theme="1"/>
        <rFont val="Arial"/>
        <family val="2"/>
      </rPr>
      <t>4 990</t>
    </r>
    <r>
      <rPr>
        <sz val="10"/>
        <color theme="1"/>
        <rFont val="Wingdings"/>
        <charset val="2"/>
      </rPr>
      <t>ü</t>
    </r>
  </si>
  <si>
    <r>
      <rPr>
        <sz val="10"/>
        <color theme="1"/>
        <rFont val="Arial"/>
        <family val="2"/>
      </rPr>
      <t>5 806</t>
    </r>
    <r>
      <rPr>
        <sz val="10"/>
        <color theme="1"/>
        <rFont val="Wingdings"/>
        <charset val="2"/>
      </rPr>
      <t>ü</t>
    </r>
  </si>
  <si>
    <r>
      <rPr>
        <sz val="10"/>
        <color theme="1"/>
        <rFont val="Arial"/>
        <family val="2"/>
      </rPr>
      <t>6 713</t>
    </r>
    <r>
      <rPr>
        <sz val="10"/>
        <color theme="1"/>
        <rFont val="Wingdings"/>
        <charset val="2"/>
      </rPr>
      <t>ü</t>
    </r>
  </si>
  <si>
    <r>
      <rPr>
        <sz val="10"/>
        <color theme="1"/>
        <rFont val="Arial"/>
        <family val="2"/>
      </rPr>
      <t>9 208</t>
    </r>
    <r>
      <rPr>
        <sz val="10"/>
        <color theme="1"/>
        <rFont val="Wingdings"/>
        <charset val="2"/>
      </rPr>
      <t>ü</t>
    </r>
  </si>
  <si>
    <r>
      <rPr>
        <sz val="10"/>
        <color theme="1"/>
        <rFont val="Arial"/>
        <family val="2"/>
      </rPr>
      <t>10 342</t>
    </r>
    <r>
      <rPr>
        <sz val="10"/>
        <color theme="1"/>
        <rFont val="Wingdings"/>
        <charset val="2"/>
      </rPr>
      <t>ü</t>
    </r>
  </si>
  <si>
    <r>
      <rPr>
        <b/>
        <sz val="10"/>
        <color theme="1"/>
        <rFont val="Arial"/>
        <family val="2"/>
      </rPr>
      <t>Déplacements professionnels</t>
    </r>
    <r>
      <rPr>
        <b/>
        <vertAlign val="superscript"/>
        <sz val="10"/>
        <color theme="1"/>
        <rFont val="Arial"/>
        <family val="2"/>
      </rPr>
      <t>6</t>
    </r>
  </si>
  <si>
    <r>
      <rPr>
        <b/>
        <sz val="10"/>
        <color theme="1"/>
        <rFont val="Arial"/>
        <family val="2"/>
      </rPr>
      <t>6 039</t>
    </r>
    <r>
      <rPr>
        <b/>
        <sz val="10"/>
        <color theme="1"/>
        <rFont val="Wingdings"/>
        <charset val="2"/>
      </rPr>
      <t>ü</t>
    </r>
  </si>
  <si>
    <r>
      <rPr>
        <sz val="10"/>
        <color theme="1"/>
        <rFont val="Arial"/>
        <family val="2"/>
      </rPr>
      <t>4 580</t>
    </r>
    <r>
      <rPr>
        <sz val="10"/>
        <color theme="1"/>
        <rFont val="Wingdings"/>
        <charset val="2"/>
      </rPr>
      <t>ü</t>
    </r>
  </si>
  <si>
    <r>
      <rPr>
        <sz val="10"/>
        <color theme="1"/>
        <rFont val="Arial"/>
        <family val="2"/>
      </rPr>
      <t>1 203</t>
    </r>
    <r>
      <rPr>
        <sz val="10"/>
        <color theme="1"/>
        <rFont val="Wingdings"/>
        <charset val="2"/>
      </rPr>
      <t>ü</t>
    </r>
  </si>
  <si>
    <r>
      <rPr>
        <sz val="10"/>
        <color theme="1"/>
        <rFont val="Arial"/>
        <family val="2"/>
      </rPr>
      <t>3 901</t>
    </r>
    <r>
      <rPr>
        <sz val="10"/>
        <color theme="1"/>
        <rFont val="Wingdings"/>
        <charset val="2"/>
      </rPr>
      <t>ü</t>
    </r>
  </si>
  <si>
    <r>
      <rPr>
        <sz val="10"/>
        <color theme="1"/>
        <rFont val="Arial"/>
        <family val="2"/>
      </rPr>
      <t>10 958</t>
    </r>
    <r>
      <rPr>
        <sz val="10"/>
        <color theme="1"/>
        <rFont val="Wingdings"/>
        <charset val="2"/>
      </rPr>
      <t>ü</t>
    </r>
  </si>
  <si>
    <r>
      <rPr>
        <sz val="10"/>
        <color theme="1"/>
        <rFont val="Arial"/>
        <family val="2"/>
      </rPr>
      <t>12 582</t>
    </r>
    <r>
      <rPr>
        <sz val="10"/>
        <color theme="1"/>
        <rFont val="Wingdings"/>
        <charset val="2"/>
      </rPr>
      <t>ü</t>
    </r>
  </si>
  <si>
    <r>
      <rPr>
        <b/>
        <sz val="10"/>
        <color theme="1"/>
        <rFont val="Arial"/>
        <family val="2"/>
      </rPr>
      <t>Contrats de sous-location (Canada et États-Unis)</t>
    </r>
    <r>
      <rPr>
        <b/>
        <vertAlign val="superscript"/>
        <sz val="10"/>
        <color theme="1"/>
        <rFont val="Arial"/>
        <family val="2"/>
      </rPr>
      <t>1,2</t>
    </r>
  </si>
  <si>
    <r>
      <rPr>
        <b/>
        <sz val="10"/>
        <color theme="1"/>
        <rFont val="Arial"/>
        <family val="2"/>
      </rPr>
      <t>9 294</t>
    </r>
    <r>
      <rPr>
        <b/>
        <sz val="10"/>
        <color theme="1"/>
        <rFont val="Wingdings"/>
        <charset val="2"/>
      </rPr>
      <t>ü</t>
    </r>
  </si>
  <si>
    <r>
      <rPr>
        <sz val="10"/>
        <color theme="1"/>
        <rFont val="Arial"/>
        <family val="2"/>
      </rPr>
      <t>8 196</t>
    </r>
    <r>
      <rPr>
        <sz val="10"/>
        <color theme="1"/>
        <rFont val="Wingdings"/>
        <charset val="2"/>
      </rPr>
      <t>ü</t>
    </r>
  </si>
  <si>
    <r>
      <rPr>
        <sz val="10"/>
        <color theme="1"/>
        <rFont val="Arial"/>
        <family val="2"/>
      </rPr>
      <t>3 223</t>
    </r>
    <r>
      <rPr>
        <sz val="10"/>
        <color theme="1"/>
        <rFont val="Wingdings"/>
        <charset val="2"/>
      </rPr>
      <t>ü</t>
    </r>
  </si>
  <si>
    <r>
      <rPr>
        <sz val="10"/>
        <color theme="1"/>
        <rFont val="Arial"/>
        <family val="2"/>
      </rPr>
      <t>Données non disponibles</t>
    </r>
    <r>
      <rPr>
        <vertAlign val="superscript"/>
        <sz val="10"/>
        <color theme="1"/>
        <rFont val="Arial"/>
        <family val="2"/>
      </rPr>
      <t>8</t>
    </r>
  </si>
  <si>
    <t>Total du champ d’application 3</t>
  </si>
  <si>
    <r>
      <rPr>
        <b/>
        <sz val="10"/>
        <color theme="1"/>
        <rFont val="Arial"/>
        <family val="2"/>
      </rPr>
      <t>23 997</t>
    </r>
    <r>
      <rPr>
        <b/>
        <sz val="10"/>
        <color theme="1"/>
        <rFont val="Wingdings"/>
        <charset val="2"/>
      </rPr>
      <t>ü</t>
    </r>
  </si>
  <si>
    <r>
      <rPr>
        <sz val="10"/>
        <color theme="1"/>
        <rFont val="Arial"/>
        <family val="2"/>
      </rPr>
      <t>17 766</t>
    </r>
    <r>
      <rPr>
        <sz val="10"/>
        <color theme="1"/>
        <rFont val="Wingdings"/>
        <charset val="2"/>
      </rPr>
      <t>ü</t>
    </r>
  </si>
  <si>
    <r>
      <rPr>
        <sz val="10"/>
        <color theme="1"/>
        <rFont val="Arial"/>
        <family val="2"/>
      </rPr>
      <t>10 232</t>
    </r>
    <r>
      <rPr>
        <sz val="10"/>
        <color theme="1"/>
        <rFont val="Wingdings"/>
        <charset val="2"/>
      </rPr>
      <t>ü</t>
    </r>
  </si>
  <si>
    <t>Total des champs d’application 1, 2 et 3</t>
  </si>
  <si>
    <r>
      <rPr>
        <b/>
        <sz val="10"/>
        <color theme="1"/>
        <rFont val="Arial"/>
        <family val="2"/>
      </rPr>
      <t>tonnes d’équivalent CO</t>
    </r>
    <r>
      <rPr>
        <b/>
        <vertAlign val="subscript"/>
        <sz val="10"/>
        <color theme="1"/>
        <rFont val="Arial"/>
        <family val="2"/>
      </rPr>
      <t>2</t>
    </r>
  </si>
  <si>
    <r>
      <rPr>
        <b/>
        <sz val="12"/>
        <color rgb="FFC00000"/>
        <rFont val="Arial"/>
        <family val="2"/>
      </rPr>
      <t>Consommation d’énergie</t>
    </r>
    <r>
      <rPr>
        <b/>
        <vertAlign val="superscript"/>
        <sz val="12"/>
        <color rgb="FFC00000"/>
        <rFont val="Arial"/>
        <family val="2"/>
      </rPr>
      <t>7,8</t>
    </r>
  </si>
  <si>
    <t>Consommation d’énergie par pays</t>
  </si>
  <si>
    <t>Électricité</t>
  </si>
  <si>
    <t>GJ</t>
  </si>
  <si>
    <t>Gaz naturel</t>
  </si>
  <si>
    <t>Autre (vapeur, mazout, propane, diesel, eau réfrigérée)</t>
  </si>
  <si>
    <t>Total du Canada</t>
  </si>
  <si>
    <r>
      <rPr>
        <sz val="10"/>
        <color theme="1"/>
        <rFont val="Arial"/>
        <family val="2"/>
      </rPr>
      <t>Aucune donnée américaine disponible avant 2018</t>
    </r>
    <r>
      <rPr>
        <vertAlign val="superscript"/>
        <sz val="10"/>
        <color theme="1"/>
        <rFont val="Arial"/>
        <family val="2"/>
      </rPr>
      <t>8</t>
    </r>
  </si>
  <si>
    <t>Total des États-Unis</t>
  </si>
  <si>
    <t>Canada et États-Unis</t>
  </si>
  <si>
    <r>
      <t>Intensité énergétique (par m</t>
    </r>
    <r>
      <rPr>
        <b/>
        <vertAlign val="superscript"/>
        <sz val="10"/>
        <color theme="1"/>
        <rFont val="Arial"/>
        <family val="2"/>
      </rPr>
      <t>2</t>
    </r>
    <r>
      <rPr>
        <b/>
        <sz val="10"/>
        <color theme="1"/>
        <rFont val="Arial"/>
        <family val="2"/>
      </rPr>
      <t>)</t>
    </r>
  </si>
  <si>
    <r>
      <rPr>
        <sz val="10"/>
        <color theme="1"/>
        <rFont val="Arial"/>
        <family val="2"/>
      </rPr>
      <t>GJ/m</t>
    </r>
    <r>
      <rPr>
        <vertAlign val="superscript"/>
        <sz val="10"/>
        <color theme="1"/>
        <rFont val="Arial"/>
        <family val="2"/>
      </rPr>
      <t>2</t>
    </r>
  </si>
  <si>
    <r>
      <rPr>
        <b/>
        <sz val="10"/>
        <color theme="1"/>
        <rFont val="Arial"/>
        <family val="2"/>
      </rPr>
      <t>Intensité énergétique (par M$ de revenu)</t>
    </r>
    <r>
      <rPr>
        <b/>
        <vertAlign val="superscript"/>
        <sz val="10"/>
        <color theme="1"/>
        <rFont val="Arial"/>
        <family val="2"/>
      </rPr>
      <t>11</t>
    </r>
  </si>
  <si>
    <t>GJ/M$ de revenu</t>
  </si>
  <si>
    <r>
      <t>Intensité de l’électricité seulement (par m</t>
    </r>
    <r>
      <rPr>
        <b/>
        <vertAlign val="superscript"/>
        <sz val="10"/>
        <color theme="1"/>
        <rFont val="Arial"/>
        <family val="2"/>
      </rPr>
      <t>2</t>
    </r>
    <r>
      <rPr>
        <b/>
        <sz val="10"/>
        <color theme="1"/>
        <rFont val="Arial"/>
        <family val="2"/>
      </rPr>
      <t>)</t>
    </r>
  </si>
  <si>
    <r>
      <rPr>
        <b/>
        <sz val="12"/>
        <color rgb="FFC00000"/>
        <rFont val="Arial"/>
        <family val="2"/>
      </rPr>
      <t>Émissions de gaz à effet de serre par mode de transport</t>
    </r>
    <r>
      <rPr>
        <b/>
        <vertAlign val="superscript"/>
        <sz val="12"/>
        <color rgb="FFC00000"/>
        <rFont val="Arial"/>
        <family val="2"/>
      </rPr>
      <t>6</t>
    </r>
  </si>
  <si>
    <t>Ventilation détaillée des émissions</t>
  </si>
  <si>
    <t>Canada, États-Unis et Royaume-Uni</t>
  </si>
  <si>
    <t>Transport aérien</t>
  </si>
  <si>
    <r>
      <rPr>
        <b/>
        <sz val="10"/>
        <color theme="1"/>
        <rFont val="Arial"/>
        <family val="2"/>
      </rPr>
      <t>Déplacements en automobile</t>
    </r>
    <r>
      <rPr>
        <b/>
        <vertAlign val="superscript"/>
        <sz val="10"/>
        <color theme="1"/>
        <rFont val="Arial"/>
        <family val="2"/>
      </rPr>
      <t>9</t>
    </r>
  </si>
  <si>
    <t>Transport ferroviaire</t>
  </si>
  <si>
    <t>Total du Canada, des États-Unis et du Royaume-Uni</t>
  </si>
  <si>
    <t>Distance parcourue (en km)</t>
  </si>
  <si>
    <t>km</t>
  </si>
  <si>
    <r>
      <rPr>
        <b/>
        <sz val="10"/>
        <color rgb="FF000000"/>
        <rFont val="Arial"/>
        <family val="2"/>
      </rPr>
      <t>Déplacements en automobile</t>
    </r>
    <r>
      <rPr>
        <b/>
        <vertAlign val="superscript"/>
        <sz val="10"/>
        <color rgb="FF000000"/>
        <rFont val="Arial"/>
        <family val="2"/>
      </rPr>
      <t>9</t>
    </r>
  </si>
  <si>
    <t>Crédits d’énergie renouvelable (CER)</t>
  </si>
  <si>
    <r>
      <rPr>
        <b/>
        <sz val="10"/>
        <color rgb="FF000000"/>
        <rFont val="Arial"/>
        <family val="2"/>
      </rPr>
      <t>Total des CER achetés appliqués aux émissions liées aux activités d’exploitation au Canada</t>
    </r>
    <r>
      <rPr>
        <b/>
        <vertAlign val="superscript"/>
        <sz val="10"/>
        <color rgb="FF000000"/>
        <rFont val="Arial"/>
        <family val="2"/>
      </rPr>
      <t>10</t>
    </r>
  </si>
  <si>
    <t>MWh</t>
  </si>
  <si>
    <t>Aucun CER acheté avant 2020</t>
  </si>
  <si>
    <r>
      <rPr>
        <b/>
        <sz val="10"/>
        <color rgb="FF000000"/>
        <rFont val="Arial"/>
        <family val="2"/>
      </rPr>
      <t>Total des CER achetés appliqués aux émissions liées aux activités d’exploitation aux États-Unis</t>
    </r>
    <r>
      <rPr>
        <b/>
        <vertAlign val="superscript"/>
        <sz val="10"/>
        <color rgb="FF000000"/>
        <rFont val="Arial"/>
        <family val="2"/>
      </rPr>
      <t>10</t>
    </r>
  </si>
  <si>
    <t>Consommation totale d’électricité au Canada et aux États-Unis</t>
  </si>
  <si>
    <r>
      <rPr>
        <b/>
        <sz val="10"/>
        <color theme="1"/>
        <rFont val="Arial"/>
        <family val="2"/>
      </rPr>
      <t>Pourcentage de consommation d’électricité compensée par les achats de CER pendant l’exercice</t>
    </r>
  </si>
  <si>
    <t>1 La période de déclaration des contrats de sous-location liés aux champs d’application 1, 2 et 3 (c.-à-d. les installations louées par la Banque CIBC qui sont sous-louées à un sous-locataire) s’étend du 1er août au 31 juillet pour ce qui est des émissions de GES attribuables à des biens immobiliers aux États-Unis et au Canada. La période de déclaration des autres sources d’émissions de GES coïncide avec l’exercice financier de la Banque CIBC (du 1er novembre au 31 octobre). La méthodologie de collecte des données et de calcul des émissions de GES liées aux activités est fondée sur le guide intitulé The Greenhouse Gas Protocol: A Corporate Accounting and Reporting Standard (édition révisée).</t>
  </si>
  <si>
    <r>
      <rPr>
        <vertAlign val="superscript"/>
        <sz val="10"/>
        <color rgb="FF000000"/>
        <rFont val="Arial"/>
        <family val="2"/>
      </rPr>
      <t>2</t>
    </r>
    <r>
      <rPr>
        <sz val="10"/>
        <color rgb="FF000000"/>
        <rFont val="Arial"/>
        <family val="2"/>
      </rPr>
      <t> Les données sur les émissions de gaz à effet de serre au Canada et aux États-Unis pour la période de 2018 à 2023 couvrent 95 % de la surface utile occupée totale (CIBC FirstCaribbean et les établissements internationaux couvrent le reste de la surface utile).</t>
    </r>
  </si>
  <si>
    <r>
      <rPr>
        <vertAlign val="superscript"/>
        <sz val="10"/>
        <color rgb="FF000000"/>
        <rFont val="Arial"/>
        <family val="2"/>
      </rPr>
      <t>3</t>
    </r>
    <r>
      <rPr>
        <sz val="10"/>
        <color rgb="FF000000"/>
        <rFont val="Arial"/>
        <family val="2"/>
      </rPr>
      <t xml:space="preserve"> Les émissions du champ d’application 1 comprennent les émissions directes provenant de la combustion de gaz naturel et de carburant (mazout et propane).</t>
    </r>
  </si>
  <si>
    <r>
      <rPr>
        <vertAlign val="superscript"/>
        <sz val="10"/>
        <color rgb="FF000000"/>
        <rFont val="Arial"/>
        <family val="2"/>
      </rPr>
      <t>4</t>
    </r>
    <r>
      <rPr>
        <sz val="10"/>
        <color rgb="FF000000"/>
        <rFont val="Arial"/>
        <family val="2"/>
      </rPr>
      <t> Les émissions du champ d’application 2 fondées sur l’emplacement comprennent les émissions indirectes attribuables à l’achat d’électricité, au chauffage à la vapeur et à l’eau réfrigérée, avant l’application de CER.</t>
    </r>
  </si>
  <si>
    <r>
      <rPr>
        <vertAlign val="superscript"/>
        <sz val="10"/>
        <color rgb="FF000000"/>
        <rFont val="Arial"/>
        <family val="2"/>
      </rPr>
      <t>5</t>
    </r>
    <r>
      <rPr>
        <sz val="10"/>
        <color rgb="FF000000"/>
        <rFont val="Arial"/>
        <family val="2"/>
      </rPr>
      <t> L’estimation du cycle de vie lié à la consommation de papier à l’interne a été réalisée à l’aide d’un calculateur environnemental de l’impact du papier (www.papercalculator.org).</t>
    </r>
  </si>
  <si>
    <r>
      <rPr>
        <vertAlign val="superscript"/>
        <sz val="10"/>
        <color rgb="FF000000"/>
        <rFont val="Arial"/>
        <family val="2"/>
      </rPr>
      <t>6</t>
    </r>
    <r>
      <rPr>
        <sz val="10"/>
        <color rgb="FF000000"/>
        <rFont val="Arial"/>
        <family val="2"/>
      </rPr>
      <t> Les déplacements professionnels des employés comprennent les déplacements en avion, en train et en automobile pour les activités de l’entreprise au Canada, aux États-Unis et au Royaume-Uni au cours de l’exercice (du 1</t>
    </r>
    <r>
      <rPr>
        <vertAlign val="superscript"/>
        <sz val="10"/>
        <color rgb="FF000000"/>
        <rFont val="Arial"/>
        <family val="2"/>
      </rPr>
      <t>er</t>
    </r>
    <r>
      <rPr>
        <sz val="10"/>
        <color rgb="FF000000"/>
        <rFont val="Arial"/>
        <family val="2"/>
      </rPr>
      <t> novembre au 31 octobre). Depuis 2023, le transport aérien comprend les émissions associées à l’utilisation du jet d’affaires de la Banque CIBC. Les données sur les émissions attribuables aux déplacements professionnels pour 2017 et 2016 ne comprennent pas les activités associées à l’ancienne société PrivateBancorp, Inc. (aujourd’hui appelée CIBC Bank USA).</t>
    </r>
  </si>
  <si>
    <r>
      <rPr>
        <vertAlign val="superscript"/>
        <sz val="10"/>
        <color rgb="FF000000"/>
        <rFont val="Arial"/>
        <family val="2"/>
      </rPr>
      <t>7</t>
    </r>
    <r>
      <rPr>
        <sz val="10"/>
        <color rgb="FF000000"/>
        <rFont val="Arial"/>
        <family val="2"/>
      </rPr>
      <t> La consommation d’énergie déclarée provient de sources de combustion fixes (directe) et d’électricité ou d’énergie achetée (indirecte) pour la période de déclaration, soit du 1</t>
    </r>
    <r>
      <rPr>
        <vertAlign val="superscript"/>
        <sz val="10"/>
        <color rgb="FF000000"/>
        <rFont val="Arial"/>
        <family val="2"/>
      </rPr>
      <t>er</t>
    </r>
    <r>
      <rPr>
        <sz val="10"/>
        <color rgb="FF000000"/>
        <rFont val="Arial"/>
        <family val="2"/>
      </rPr>
      <t> août au 31 juillet.</t>
    </r>
  </si>
  <si>
    <r>
      <rPr>
        <vertAlign val="superscript"/>
        <sz val="10"/>
        <color rgb="FF000000"/>
        <rFont val="Arial"/>
        <family val="2"/>
      </rPr>
      <t>8</t>
    </r>
    <r>
      <rPr>
        <sz val="10"/>
        <color rgb="FF000000"/>
        <rFont val="Arial"/>
        <family val="2"/>
      </rPr>
      <t> Étant donné l’importante augmentation de nos activités aux États-Unis par suite de l’acquisition de PrivateBancorp, Inc. en 2017, les données sur la consommation d’énergie déclarées à compter de 2018 englobent les données annuelles de toutes nos activités au Canada et aux États-Unis.</t>
    </r>
    <r>
      <rPr>
        <sz val="10"/>
        <color rgb="FF000000"/>
        <rFont val="Arial"/>
        <family val="2"/>
      </rPr>
      <t xml:space="preserve"> </t>
    </r>
    <r>
      <rPr>
        <sz val="10"/>
        <color rgb="FF000000"/>
        <rFont val="Arial"/>
        <family val="2"/>
      </rPr>
      <t>Les données sur la consommation d’énergie pour 2016 et 2017 portent uniquement sur nos activités au Canada.</t>
    </r>
  </si>
  <si>
    <r>
      <rPr>
        <vertAlign val="superscript"/>
        <sz val="10"/>
        <color rgb="FF000000"/>
        <rFont val="Arial"/>
        <family val="2"/>
      </rPr>
      <t>9</t>
    </r>
    <r>
      <rPr>
        <sz val="10"/>
        <color rgb="FF000000"/>
        <rFont val="Arial"/>
        <family val="2"/>
      </rPr>
      <t> Les déplacements en automobile comprennent l’utilisation de voitures louées et de véhicules personnels pour les déplacements professionnels d’employés et ne comprennent pas les déplacements des employés pour se rendre au travail et en revenir.</t>
    </r>
    <r>
      <rPr>
        <sz val="10"/>
        <color rgb="FF000000"/>
        <rFont val="Arial"/>
        <family val="2"/>
      </rPr>
      <t xml:space="preserve"> </t>
    </r>
  </si>
  <si>
    <r>
      <rPr>
        <vertAlign val="superscript"/>
        <sz val="10"/>
        <color rgb="FF000000"/>
        <rFont val="Arial"/>
        <family val="2"/>
      </rPr>
      <t>10</t>
    </r>
    <r>
      <rPr>
        <sz val="10"/>
        <color rgb="FF000000"/>
        <rFont val="Arial"/>
        <family val="2"/>
      </rPr>
      <t> Les montants déclarés pour les achats antérieurs de CER appliqués à nos activités sont fondés sur des données vérifiées par des tiers produites à peu près au moment où les CER ont été achetés pour les activités au Canada et aux États-Unis. La période de déclaration des émissions provenant de nos activités d’exploitation s’étend du 1</t>
    </r>
    <r>
      <rPr>
        <vertAlign val="superscript"/>
        <sz val="10"/>
        <color rgb="FF000000"/>
        <rFont val="Arial"/>
        <family val="2"/>
      </rPr>
      <t>er</t>
    </r>
    <r>
      <rPr>
        <sz val="10"/>
        <color rgb="FF000000"/>
        <rFont val="Arial"/>
        <family val="2"/>
      </rPr>
      <t> août au 31 juillet.</t>
    </r>
  </si>
  <si>
    <r>
      <rPr>
        <vertAlign val="superscript"/>
        <sz val="10"/>
        <color rgb="FF000000"/>
        <rFont val="Arial"/>
        <family val="2"/>
      </rPr>
      <t>11</t>
    </r>
    <r>
      <rPr>
        <sz val="10"/>
        <color rgb="FF000000"/>
        <rFont val="Arial"/>
        <family val="2"/>
      </rPr>
      <t> Le revenu suit l’exercice financier de la Banque CIBC (du 1</t>
    </r>
    <r>
      <rPr>
        <vertAlign val="superscript"/>
        <sz val="10"/>
        <color rgb="FF000000"/>
        <rFont val="Arial"/>
        <family val="2"/>
      </rPr>
      <t>er</t>
    </r>
    <r>
      <rPr>
        <sz val="10"/>
        <color rgb="FF000000"/>
        <rFont val="Arial"/>
        <family val="2"/>
      </rPr>
      <t xml:space="preserve"> novembre au 31 octobre).  </t>
    </r>
  </si>
  <si>
    <t>Déchets</t>
  </si>
  <si>
    <t>Déchets détournés des sites d’enfouissement</t>
  </si>
  <si>
    <r>
      <rPr>
        <b/>
        <sz val="10"/>
        <color theme="1"/>
        <rFont val="Arial"/>
        <family val="2"/>
      </rPr>
      <t>Mobilier de bureau détourné des sites d’enfouissement</t>
    </r>
    <r>
      <rPr>
        <b/>
        <vertAlign val="superscript"/>
        <sz val="10"/>
        <color theme="1"/>
        <rFont val="Arial"/>
        <family val="2"/>
      </rPr>
      <t>1</t>
    </r>
  </si>
  <si>
    <t>tonnes</t>
  </si>
  <si>
    <r>
      <rPr>
        <b/>
        <sz val="10"/>
        <color theme="1"/>
        <rFont val="Arial"/>
        <family val="2"/>
      </rPr>
      <t>Déchets électroniques détournés des sites d’enfouissement (recyclage, réutilisation et dons)</t>
    </r>
    <r>
      <rPr>
        <b/>
        <vertAlign val="superscript"/>
        <sz val="10"/>
        <color theme="1"/>
        <rFont val="Arial"/>
        <family val="2"/>
      </rPr>
      <t>2</t>
    </r>
  </si>
  <si>
    <t>% de déchets électroniques détournés des sites d’enfouissement</t>
  </si>
  <si>
    <t>Eau</t>
  </si>
  <si>
    <r>
      <rPr>
        <b/>
        <sz val="10"/>
        <color rgb="FF000000"/>
        <rFont val="Arial"/>
        <family val="2"/>
      </rPr>
      <t>Consommation d’eau</t>
    </r>
    <r>
      <rPr>
        <b/>
        <vertAlign val="superscript"/>
        <sz val="10"/>
        <color rgb="FF000000"/>
        <rFont val="Arial"/>
        <family val="2"/>
      </rPr>
      <t>3</t>
    </r>
  </si>
  <si>
    <r>
      <rPr>
        <b/>
        <sz val="10"/>
        <color theme="1"/>
        <rFont val="Arial"/>
        <family val="2"/>
      </rPr>
      <t>2018</t>
    </r>
    <r>
      <rPr>
        <b/>
        <vertAlign val="superscript"/>
        <sz val="10"/>
        <color theme="1"/>
        <rFont val="Arial"/>
        <family val="2"/>
      </rPr>
      <t>7</t>
    </r>
  </si>
  <si>
    <r>
      <rPr>
        <sz val="10"/>
        <color theme="1"/>
        <rFont val="Arial"/>
        <family val="2"/>
      </rPr>
      <t>m</t>
    </r>
    <r>
      <rPr>
        <vertAlign val="superscript"/>
        <sz val="10"/>
        <color theme="1"/>
        <rFont val="Arial"/>
        <family val="2"/>
      </rPr>
      <t>3</t>
    </r>
  </si>
  <si>
    <t>Papier</t>
  </si>
  <si>
    <r>
      <rPr>
        <b/>
        <sz val="10"/>
        <color rgb="FF000000"/>
        <rFont val="Arial"/>
        <family val="2"/>
      </rPr>
      <t>Papier par type</t>
    </r>
    <r>
      <rPr>
        <b/>
        <vertAlign val="superscript"/>
        <sz val="10"/>
        <color rgb="FF000000"/>
        <rFont val="Arial"/>
        <family val="2"/>
      </rPr>
      <t>4</t>
    </r>
  </si>
  <si>
    <r>
      <rPr>
        <b/>
        <sz val="10"/>
        <color rgb="FF000000"/>
        <rFont val="Arial"/>
        <family val="2"/>
      </rPr>
      <t>Papeterie de bureau</t>
    </r>
    <r>
      <rPr>
        <b/>
        <vertAlign val="superscript"/>
        <sz val="10"/>
        <color rgb="FF000000"/>
        <rFont val="Arial"/>
        <family val="2"/>
      </rPr>
      <t>5</t>
    </r>
  </si>
  <si>
    <t>Papier d’impression commercial et financier</t>
  </si>
  <si>
    <t>Enveloppes et étiquettes</t>
  </si>
  <si>
    <t>Chèques, traites bancaires et mandats</t>
  </si>
  <si>
    <t>Relevés</t>
  </si>
  <si>
    <t>Formulaires</t>
  </si>
  <si>
    <t>Marketing</t>
  </si>
  <si>
    <t>Quantité totale de papier</t>
  </si>
  <si>
    <t>Produits de papier acquis de façon responsable</t>
  </si>
  <si>
    <r>
      <rPr>
        <b/>
        <sz val="10"/>
        <color rgb="FF000000"/>
        <rFont val="Arial"/>
        <family val="2"/>
      </rPr>
      <t>% du total certifié par le Forest Stewardship Council (FSC)</t>
    </r>
    <r>
      <rPr>
        <b/>
        <vertAlign val="superscript"/>
        <sz val="10"/>
        <color rgb="FF000000"/>
        <rFont val="Arial"/>
        <family val="2"/>
      </rPr>
      <t>6</t>
    </r>
  </si>
  <si>
    <r>
      <rPr>
        <vertAlign val="superscript"/>
        <sz val="10"/>
        <color rgb="FF000000"/>
        <rFont val="Arial"/>
        <family val="2"/>
      </rPr>
      <t>1</t>
    </r>
    <r>
      <rPr>
        <sz val="10"/>
        <color rgb="FF000000"/>
        <rFont val="Arial"/>
        <family val="2"/>
      </rPr>
      <t> Le libellé a été mis à jour pour mieux refléter notre approche visant à détourner le mobilier de bureau des sites d’enfouissement au Canada. Les mesures prises à cet égard comprennent le recyclage, la remise à neuf et la réutilisation, et les dons.</t>
    </r>
  </si>
  <si>
    <r>
      <rPr>
        <vertAlign val="superscript"/>
        <sz val="10"/>
        <color rgb="FF000000"/>
        <rFont val="Arial"/>
        <family val="2"/>
      </rPr>
      <t>2</t>
    </r>
    <r>
      <rPr>
        <sz val="10"/>
        <color rgb="FF000000"/>
        <rFont val="Arial"/>
        <family val="2"/>
      </rPr>
      <t> Les déchets électroniques détournés des sites d’enfouissement déclarés correspondent à tous les articles électroniques recyclés, remis à neuf et donnés provenant de nos activités au Canada, aux États-Unis, au Royaume-Uni et en Asie-Pacifique. Les données sur les déchets électroniques de 2021 et de 2022 ont été retraitées pour tenir compte des dons d’ordinateurs qui n’étaient pas déclarés antérieurement dans le contexte du total des appareils électroniques recyclés, réutilisés et donnés.</t>
    </r>
  </si>
  <si>
    <t xml:space="preserve">3 À compter de 2020, les données sur la consommation d’eau déclarées englobent les données réelles et estimatives sur la consommation d’eau de nos activités au Canada, et représentent plus de 91 % de notre surface utile occupée totale. Avant 2020, les données sur la consommation d’eau déclarées englobaient uniquement les données réelles fondées sur l’emplacement qui se rapportaient à nos activités au Canada, et représentaient environ 48 % de notre surface utile occupée totale. </t>
  </si>
  <si>
    <r>
      <rPr>
        <vertAlign val="superscript"/>
        <sz val="10"/>
        <color rgb="FF000000"/>
        <rFont val="Arial"/>
        <family val="2"/>
      </rPr>
      <t>4</t>
    </r>
    <r>
      <rPr>
        <sz val="10"/>
        <color rgb="FF000000"/>
        <rFont val="Arial"/>
        <family val="2"/>
      </rPr>
      <t> À moins d’avis contraire, les données déclarées reflètent la consommation de papier provenant de nos activités au Canada uniquement.</t>
    </r>
  </si>
  <si>
    <r>
      <rPr>
        <vertAlign val="superscript"/>
        <sz val="10"/>
        <color rgb="FF000000"/>
        <rFont val="Arial"/>
        <family val="2"/>
      </rPr>
      <t>5</t>
    </r>
    <r>
      <rPr>
        <sz val="10"/>
        <color rgb="FF000000"/>
        <rFont val="Arial"/>
        <family val="2"/>
      </rPr>
      <t> La papeterie du bureau comprend l’utilisation interne de papier liée aux activités canadiennes et américaines au cours de l’exercice (du 1</t>
    </r>
    <r>
      <rPr>
        <vertAlign val="superscript"/>
        <sz val="10"/>
        <color rgb="FF000000"/>
        <rFont val="Arial"/>
        <family val="2"/>
      </rPr>
      <t>er</t>
    </r>
    <r>
      <rPr>
        <sz val="10"/>
        <color rgb="FF000000"/>
        <rFont val="Arial"/>
        <family val="2"/>
      </rPr>
      <t> novembre au 31 octobre).</t>
    </r>
  </si>
  <si>
    <r>
      <rPr>
        <vertAlign val="superscript"/>
        <sz val="10"/>
        <color rgb="FF000000"/>
        <rFont val="Arial"/>
        <family val="2"/>
      </rPr>
      <t>6</t>
    </r>
    <r>
      <rPr>
        <sz val="10"/>
        <color rgb="FF000000"/>
        <rFont val="Arial"/>
        <family val="2"/>
      </rPr>
      <t xml:space="preserve"> Utilisation de papier certifié par le FSC en pourcentage de l’utilisation totale du papier. La disponibilité des produits certifiés par le FSC de nos fournisseurs a été touchée en 2022 et en 2023 par des problèmes imprévus liés à la chaîne d’approvisionnement, qui devraient être à court terme. </t>
    </r>
  </si>
  <si>
    <t>Lieux de travail certifiés LEED</t>
  </si>
  <si>
    <r>
      <rPr>
        <b/>
        <sz val="10"/>
        <color theme="1"/>
        <rFont val="Arial"/>
        <family val="2"/>
      </rPr>
      <t>Lieux de travail certifiés LEED</t>
    </r>
    <r>
      <rPr>
        <b/>
        <vertAlign val="superscript"/>
        <sz val="10"/>
        <color theme="1"/>
        <rFont val="Arial"/>
        <family val="2"/>
      </rPr>
      <t>1</t>
    </r>
  </si>
  <si>
    <t>Activités aux États-Unis (2023)</t>
  </si>
  <si>
    <t>Activités au Canada (2023)</t>
  </si>
  <si>
    <t>Nombre d’emplacements</t>
  </si>
  <si>
    <r>
      <rPr>
        <b/>
        <sz val="10"/>
        <color theme="1"/>
        <rFont val="Arial"/>
        <family val="2"/>
      </rPr>
      <t>Surface utile occupée (m</t>
    </r>
    <r>
      <rPr>
        <b/>
        <vertAlign val="superscript"/>
        <sz val="10"/>
        <color theme="1"/>
        <rFont val="Arial"/>
        <family val="2"/>
      </rPr>
      <t>2</t>
    </r>
    <r>
      <rPr>
        <b/>
        <sz val="10"/>
        <color theme="1"/>
        <rFont val="Arial"/>
        <family val="2"/>
      </rPr>
      <t>)</t>
    </r>
  </si>
  <si>
    <t>Platine</t>
  </si>
  <si>
    <t xml:space="preserve">S. O. </t>
  </si>
  <si>
    <t>Or</t>
  </si>
  <si>
    <t>Argent</t>
  </si>
  <si>
    <t>Certifié</t>
  </si>
  <si>
    <t>Lieux de travail certifiés LEED en pourcentage de l’espace de travail occupé total</t>
  </si>
  <si>
    <r>
      <rPr>
        <vertAlign val="superscript"/>
        <sz val="10"/>
        <color rgb="FF000000"/>
        <rFont val="Arial"/>
        <family val="2"/>
      </rPr>
      <t>1</t>
    </r>
    <r>
      <rPr>
        <sz val="10"/>
        <color rgb="FF000000"/>
        <rFont val="Arial"/>
        <family val="2"/>
      </rPr>
      <t> Les activités aux États-Unis et au Canada représentent environ 95 % de notre surface utile occupée totale.</t>
    </r>
  </si>
  <si>
    <t>Produits respectueux de l’environnement</t>
  </si>
  <si>
    <t>Opérations bancaires électroniques</t>
  </si>
  <si>
    <r>
      <rPr>
        <b/>
        <sz val="10"/>
        <color rgb="FF000000"/>
        <rFont val="Arial"/>
        <family val="2"/>
      </rPr>
      <t>Nombre de comptes de clients inscrits aux services bancaires numériques</t>
    </r>
    <r>
      <rPr>
        <b/>
        <vertAlign val="superscript"/>
        <sz val="10"/>
        <color rgb="FF000000"/>
        <rFont val="Arial"/>
        <family val="2"/>
      </rPr>
      <t>1</t>
    </r>
    <r>
      <rPr>
        <b/>
        <vertAlign val="superscript"/>
        <sz val="10"/>
        <color rgb="FF000000"/>
        <rFont val="Arial"/>
        <family val="2"/>
      </rPr>
      <t xml:space="preserve"> </t>
    </r>
  </si>
  <si>
    <t>millions de comptes</t>
  </si>
  <si>
    <r>
      <rPr>
        <b/>
        <sz val="10"/>
        <color rgb="FF000000"/>
        <rFont val="Arial"/>
        <family val="2"/>
      </rPr>
      <t>Nombre de comptes de clients avec tenue de dossier électronique</t>
    </r>
    <r>
      <rPr>
        <b/>
        <vertAlign val="superscript"/>
        <sz val="10"/>
        <color rgb="FF000000"/>
        <rFont val="Arial"/>
        <family val="2"/>
      </rPr>
      <t>2</t>
    </r>
  </si>
  <si>
    <r>
      <rPr>
        <vertAlign val="superscript"/>
        <sz val="10"/>
        <color rgb="FF000000"/>
        <rFont val="Arial"/>
        <family val="2"/>
      </rPr>
      <t>1</t>
    </r>
    <r>
      <rPr>
        <sz val="10"/>
        <color rgb="FF000000"/>
        <rFont val="Arial"/>
        <family val="2"/>
      </rPr>
      <t> L’énoncé « clients inscrits aux services bancaires numériques » désigne les comptes de clients distincts inscrits aux services bancaires mobiles ou en ligne au 31 octobre 2023.</t>
    </r>
  </si>
  <si>
    <r>
      <rPr>
        <vertAlign val="superscript"/>
        <sz val="10"/>
        <color rgb="FF000000"/>
        <rFont val="Arial"/>
        <family val="2"/>
      </rPr>
      <t>2</t>
    </r>
    <r>
      <rPr>
        <sz val="10"/>
        <color rgb="FF000000"/>
        <rFont val="Arial"/>
        <family val="2"/>
      </rPr>
      <t> Les comptes de clients avec relevés électroniques comprennent tous les comptes de clients inscrits aux relevés électroniques au 31 octobre 2023.</t>
    </r>
  </si>
  <si>
    <r>
      <rPr>
        <b/>
        <sz val="12"/>
        <color rgb="FFC00000"/>
        <rFont val="Arial"/>
        <family val="2"/>
      </rPr>
      <t>Émissions de gaz à effet de serre</t>
    </r>
    <r>
      <rPr>
        <b/>
        <vertAlign val="superscript"/>
        <sz val="9"/>
        <color rgb="FFC00000"/>
        <rFont val="Arial"/>
        <family val="2"/>
      </rPr>
      <t>1,2</t>
    </r>
  </si>
  <si>
    <t>Champ d’application 2</t>
  </si>
  <si>
    <r>
      <rPr>
        <b/>
        <sz val="10"/>
        <color theme="1"/>
        <rFont val="Arial"/>
        <family val="2"/>
      </rPr>
      <t>Champ d’application 2 (émissions fondées sur l’emplacement)</t>
    </r>
    <r>
      <rPr>
        <b/>
        <vertAlign val="superscript"/>
        <sz val="10"/>
        <color theme="1"/>
        <rFont val="Arial"/>
        <family val="2"/>
      </rPr>
      <t>3</t>
    </r>
  </si>
  <si>
    <r>
      <t>t eq. CO</t>
    </r>
    <r>
      <rPr>
        <vertAlign val="subscript"/>
        <sz val="10"/>
        <color theme="1"/>
        <rFont val="Arial"/>
        <family val="2"/>
      </rPr>
      <t>2</t>
    </r>
  </si>
  <si>
    <r>
      <rPr>
        <b/>
        <sz val="10"/>
        <color theme="1"/>
        <rFont val="Arial"/>
        <family val="2"/>
      </rPr>
      <t>7 332</t>
    </r>
    <r>
      <rPr>
        <b/>
        <sz val="10"/>
        <color theme="1"/>
        <rFont val="Wingdings"/>
        <charset val="2"/>
      </rPr>
      <t>ü</t>
    </r>
  </si>
  <si>
    <r>
      <t>Intensité des émissions de GES (par m</t>
    </r>
    <r>
      <rPr>
        <b/>
        <vertAlign val="superscript"/>
        <sz val="10"/>
        <color theme="1"/>
        <rFont val="Arial"/>
        <family val="2"/>
      </rPr>
      <t>2</t>
    </r>
    <r>
      <rPr>
        <b/>
        <sz val="10"/>
        <color theme="1"/>
        <rFont val="Arial"/>
        <family val="2"/>
      </rPr>
      <t>)</t>
    </r>
  </si>
  <si>
    <r>
      <t>kg éq. CO</t>
    </r>
    <r>
      <rPr>
        <vertAlign val="subscript"/>
        <sz val="10"/>
        <color theme="1"/>
        <rFont val="Arial"/>
        <family val="2"/>
      </rPr>
      <t>2</t>
    </r>
    <r>
      <rPr>
        <sz val="10"/>
        <color theme="1"/>
        <rFont val="Arial"/>
        <family val="2"/>
      </rPr>
      <t>/m</t>
    </r>
    <r>
      <rPr>
        <vertAlign val="superscript"/>
        <sz val="10"/>
        <color theme="1"/>
        <rFont val="Arial"/>
        <family val="2"/>
      </rPr>
      <t>2</t>
    </r>
  </si>
  <si>
    <r>
      <rPr>
        <b/>
        <sz val="10"/>
        <color theme="1"/>
        <rFont val="Arial"/>
        <family val="2"/>
      </rPr>
      <t>Intensité des émissions de GES (par M$ de revenu)</t>
    </r>
    <r>
      <rPr>
        <b/>
        <vertAlign val="superscript"/>
        <sz val="10"/>
        <color theme="1"/>
        <rFont val="Arial"/>
        <family val="2"/>
      </rPr>
      <t>6</t>
    </r>
  </si>
  <si>
    <r>
      <t>t eq. CO</t>
    </r>
    <r>
      <rPr>
        <vertAlign val="subscript"/>
        <sz val="10"/>
        <color theme="1"/>
        <rFont val="Arial"/>
        <family val="2"/>
      </rPr>
      <t>2</t>
    </r>
    <r>
      <rPr>
        <sz val="10"/>
        <color theme="1"/>
        <rFont val="Arial"/>
        <family val="2"/>
      </rPr>
      <t>/M$ de revenu</t>
    </r>
  </si>
  <si>
    <r>
      <rPr>
        <b/>
        <sz val="10"/>
        <color theme="1"/>
        <rFont val="Arial"/>
        <family val="2"/>
      </rPr>
      <t>Déplacements professionnels</t>
    </r>
    <r>
      <rPr>
        <b/>
        <vertAlign val="superscript"/>
        <sz val="10"/>
        <color theme="1"/>
        <rFont val="Arial"/>
        <family val="2"/>
      </rPr>
      <t>4</t>
    </r>
  </si>
  <si>
    <r>
      <t>t eq. CO</t>
    </r>
    <r>
      <rPr>
        <vertAlign val="subscript"/>
        <sz val="10"/>
        <color theme="1"/>
        <rFont val="Trebuchet MS"/>
        <family val="2"/>
      </rPr>
      <t>2</t>
    </r>
  </si>
  <si>
    <r>
      <rPr>
        <b/>
        <sz val="10"/>
        <color theme="1"/>
        <rFont val="Arial"/>
        <family val="2"/>
      </rPr>
      <t>345</t>
    </r>
    <r>
      <rPr>
        <b/>
        <sz val="10"/>
        <color theme="1"/>
        <rFont val="Wingdings"/>
        <charset val="2"/>
      </rPr>
      <t>ü</t>
    </r>
  </si>
  <si>
    <t>Total des champs d’application 2 et 3</t>
  </si>
  <si>
    <r>
      <rPr>
        <b/>
        <sz val="10"/>
        <color theme="1"/>
        <rFont val="Arial"/>
        <family val="2"/>
      </rPr>
      <t>Consommation d’énergie totale</t>
    </r>
    <r>
      <rPr>
        <b/>
        <vertAlign val="superscript"/>
        <sz val="10"/>
        <color theme="1"/>
        <rFont val="Arial"/>
        <family val="2"/>
      </rPr>
      <t>5</t>
    </r>
  </si>
  <si>
    <r>
      <t>GJ/m</t>
    </r>
    <r>
      <rPr>
        <vertAlign val="superscript"/>
        <sz val="10"/>
        <color theme="1"/>
        <rFont val="Arial"/>
        <family val="2"/>
      </rPr>
      <t>2</t>
    </r>
  </si>
  <si>
    <r>
      <rPr>
        <b/>
        <sz val="10"/>
        <color theme="1"/>
        <rFont val="Arial"/>
        <family val="2"/>
      </rPr>
      <t>Intensité énergétique (par M$ de revenu)</t>
    </r>
    <r>
      <rPr>
        <b/>
        <vertAlign val="superscript"/>
        <sz val="10"/>
        <color theme="1"/>
        <rFont val="Arial"/>
        <family val="2"/>
      </rPr>
      <t>6</t>
    </r>
  </si>
  <si>
    <r>
      <rPr>
        <vertAlign val="superscript"/>
        <sz val="10"/>
        <color rgb="FF000000"/>
        <rFont val="Arial"/>
        <family val="2"/>
      </rPr>
      <t>1</t>
    </r>
    <r>
      <rPr>
        <sz val="10"/>
        <color rgb="FF000000"/>
        <rFont val="Arial"/>
        <family val="2"/>
      </rPr>
      <t> La période de déclaration des émissions de GES du champ d’application 2 provenant des biens immobiliers s’étend du 1</t>
    </r>
    <r>
      <rPr>
        <vertAlign val="superscript"/>
        <sz val="10"/>
        <color rgb="FF000000"/>
        <rFont val="Arial"/>
        <family val="2"/>
      </rPr>
      <t>er</t>
    </r>
    <r>
      <rPr>
        <sz val="10"/>
        <color rgb="FF000000"/>
        <rFont val="Arial"/>
        <family val="2"/>
      </rPr>
      <t> août au 31 juillet. La période de déclaration des autres sources d’émissions de GES coïncide avec l’exercice financier de la Banque CIBC (du 1</t>
    </r>
    <r>
      <rPr>
        <vertAlign val="superscript"/>
        <sz val="10"/>
        <color rgb="FF000000"/>
        <rFont val="Arial"/>
        <family val="2"/>
      </rPr>
      <t>er</t>
    </r>
    <r>
      <rPr>
        <sz val="10"/>
        <color rgb="FF000000"/>
        <rFont val="Arial"/>
        <family val="2"/>
      </rPr>
      <t xml:space="preserve"> novembre au 31 octobre). La méthodologie de collecte des données et de calcul des émissions de GES liées aux activités est fondée sur le guide intitulé </t>
    </r>
    <r>
      <rPr>
        <i/>
        <sz val="10"/>
        <color rgb="FF000000"/>
        <rFont val="Arial"/>
        <family val="2"/>
      </rPr>
      <t>The Greenhouse Gas Protocol:</t>
    </r>
    <r>
      <rPr>
        <sz val="10"/>
        <color rgb="FF000000"/>
        <rFont val="Arial"/>
        <family val="2"/>
      </rPr>
      <t xml:space="preserve"> </t>
    </r>
    <r>
      <rPr>
        <i/>
        <sz val="10"/>
        <color rgb="FF000000"/>
        <rFont val="Arial"/>
        <family val="2"/>
      </rPr>
      <t>A Corporate Accounting and Reporting Standard</t>
    </r>
    <r>
      <rPr>
        <sz val="10"/>
        <color rgb="FF000000"/>
        <rFont val="Arial"/>
        <family val="2"/>
      </rPr>
      <t xml:space="preserve"> (édition révisée).</t>
    </r>
  </si>
  <si>
    <r>
      <rPr>
        <vertAlign val="superscript"/>
        <sz val="10"/>
        <color rgb="FF000000"/>
        <rFont val="Arial"/>
        <family val="2"/>
      </rPr>
      <t>2</t>
    </r>
    <r>
      <rPr>
        <sz val="10"/>
        <color rgb="FF000000"/>
        <rFont val="Arial"/>
        <family val="2"/>
      </rPr>
      <t> Les données sur les émissions de GES de CIBC FirstCaribbean déclarées pour 2023, soit la première année de déclaration, couvrent 4 % de notre surface utile occupée totale; les émissions du champ d’application 1 ou directes provenant de la combustion de combustibles, comme le chauffage des locaux, ne s’appliquent pas.</t>
    </r>
  </si>
  <si>
    <r>
      <rPr>
        <vertAlign val="superscript"/>
        <sz val="10"/>
        <color rgb="FF000000"/>
        <rFont val="Arial"/>
        <family val="2"/>
      </rPr>
      <t>3</t>
    </r>
    <r>
      <rPr>
        <sz val="10"/>
        <color rgb="FF000000"/>
        <rFont val="Arial"/>
        <family val="2"/>
      </rPr>
      <t> Les émissions du champ d’application 2 fondées sur l’emplacement comprennent les émissions indirectes attribuables à l’achat d’électricité, avant l’application de CER.</t>
    </r>
  </si>
  <si>
    <r>
      <rPr>
        <vertAlign val="superscript"/>
        <sz val="10"/>
        <color rgb="FF000000"/>
        <rFont val="Arial"/>
        <family val="2"/>
      </rPr>
      <t>4</t>
    </r>
    <r>
      <rPr>
        <sz val="10"/>
        <color rgb="FF000000"/>
        <rFont val="Arial"/>
        <family val="2"/>
      </rPr>
      <t> Les émissions du champ d’application 3 provenant des déplacements professionnels reflètent les émissions associées aux vols de CIBC FirstCaribbean seulement, pour l’exercice financier (du 1</t>
    </r>
    <r>
      <rPr>
        <vertAlign val="superscript"/>
        <sz val="10"/>
        <color rgb="FF000000"/>
        <rFont val="Arial"/>
        <family val="2"/>
      </rPr>
      <t>er</t>
    </r>
    <r>
      <rPr>
        <sz val="10"/>
        <color rgb="FF000000"/>
        <rFont val="Arial"/>
        <family val="2"/>
      </rPr>
      <t> novembre au 31 octobre).</t>
    </r>
  </si>
  <si>
    <r>
      <rPr>
        <vertAlign val="superscript"/>
        <sz val="10"/>
        <color rgb="FF000000"/>
        <rFont val="Arial"/>
        <family val="2"/>
      </rPr>
      <t>5</t>
    </r>
    <r>
      <rPr>
        <sz val="10"/>
        <color rgb="FF000000"/>
        <rFont val="Arial"/>
        <family val="2"/>
      </rPr>
      <t> La consommation d’énergie déclarée provient de l’électricité achetée (indirecte) pour la période de déclaration, soit du 1</t>
    </r>
    <r>
      <rPr>
        <vertAlign val="superscript"/>
        <sz val="10"/>
        <color rgb="FF000000"/>
        <rFont val="Arial"/>
        <family val="2"/>
      </rPr>
      <t>er</t>
    </r>
    <r>
      <rPr>
        <sz val="10"/>
        <color rgb="FF000000"/>
        <rFont val="Arial"/>
        <family val="2"/>
      </rPr>
      <t xml:space="preserve"> août au 31 juillet. 
 </t>
    </r>
  </si>
  <si>
    <r>
      <rPr>
        <vertAlign val="superscript"/>
        <sz val="10"/>
        <color rgb="FF000000"/>
        <rFont val="Arial"/>
        <family val="2"/>
      </rPr>
      <t>6</t>
    </r>
    <r>
      <rPr>
        <sz val="10"/>
        <color rgb="FF000000"/>
        <rFont val="Arial"/>
        <family val="2"/>
      </rPr>
      <t> Le revenu suit l’exercice financier de CIBC FirstCaribbean (du 1</t>
    </r>
    <r>
      <rPr>
        <vertAlign val="superscript"/>
        <sz val="10"/>
        <color rgb="FF000000"/>
        <rFont val="Arial"/>
        <family val="2"/>
      </rPr>
      <t>er</t>
    </r>
    <r>
      <rPr>
        <sz val="10"/>
        <color rgb="FF000000"/>
        <rFont val="Arial"/>
        <family val="2"/>
      </rPr>
      <t> novembre au 31 octobre). Le revenu est converti en dollars canadiens au moyen du taux de change annuel moyen.</t>
    </r>
  </si>
  <si>
    <r>
      <rPr>
        <b/>
        <sz val="26"/>
        <color theme="1"/>
        <rFont val="Arial"/>
        <family val="2"/>
      </rPr>
      <t>Produits et solutions durables</t>
    </r>
    <r>
      <rPr>
        <b/>
        <vertAlign val="superscript"/>
        <sz val="26"/>
        <color theme="1"/>
        <rFont val="Arial"/>
        <family val="2"/>
      </rPr>
      <t>1</t>
    </r>
    <r>
      <rPr>
        <b/>
        <sz val="26"/>
        <color theme="1"/>
        <rFont val="Arial"/>
        <family val="2"/>
      </rPr>
      <t xml:space="preserve">    </t>
    </r>
  </si>
  <si>
    <r>
      <rPr>
        <vertAlign val="superscript"/>
        <sz val="10"/>
        <color theme="1"/>
        <rFont val="Arial"/>
        <family val="2"/>
      </rPr>
      <t>1</t>
    </r>
    <r>
      <rPr>
        <sz val="10"/>
        <color theme="1"/>
        <rFont val="Arial"/>
        <family val="2"/>
      </rPr>
      <t xml:space="preserve"> Toutes les mesures des tableaux de données ESG excluent CIBC Mellon. La Banque CIBC est un partenaire de coentreprise à parts égales avec The Bank of New York Mellon dans deux coentreprises : la Compagnie Trust CIBC Mellon et la Société de services de titres mondiaux CIBC Mellon, inc.  (collectivement appelées CIBC Mellon).  </t>
    </r>
  </si>
  <si>
    <t xml:space="preserve"> Objectif</t>
  </si>
  <si>
    <t xml:space="preserve">Produits et solutions durables </t>
  </si>
  <si>
    <r>
      <rPr>
        <b/>
        <sz val="12"/>
        <color rgb="FFC00000"/>
        <rFont val="Arial"/>
        <family val="2"/>
      </rPr>
      <t>Finance durable</t>
    </r>
    <r>
      <rPr>
        <b/>
        <vertAlign val="superscript"/>
        <sz val="12"/>
        <color rgb="FFC00000"/>
        <rFont val="Arial"/>
        <family val="2"/>
      </rPr>
      <t>1</t>
    </r>
  </si>
  <si>
    <t>Unité</t>
  </si>
  <si>
    <r>
      <rPr>
        <b/>
        <sz val="10"/>
        <color theme="1"/>
        <rFont val="Arial"/>
        <family val="2"/>
      </rPr>
      <t>Finance durable</t>
    </r>
    <r>
      <rPr>
        <b/>
        <vertAlign val="superscript"/>
        <sz val="10"/>
        <color theme="1"/>
        <rFont val="Arial"/>
        <family val="2"/>
      </rPr>
      <t>3,4</t>
    </r>
  </si>
  <si>
    <r>
      <rPr>
        <b/>
        <sz val="10"/>
        <color rgb="FF000000"/>
        <rFont val="Arial"/>
        <family val="2"/>
      </rPr>
      <t>44,4</t>
    </r>
    <r>
      <rPr>
        <b/>
        <vertAlign val="superscript"/>
        <sz val="8"/>
        <color rgb="FF000000"/>
        <rFont val="Arial"/>
        <family val="2"/>
      </rPr>
      <t>2</t>
    </r>
  </si>
  <si>
    <t>Objectif établi en 2018</t>
  </si>
  <si>
    <r>
      <t>Progrès cumulatifs vers l’objectif de financement durable de 300 G$ sur 12 ans (année de référence de 2018)</t>
    </r>
    <r>
      <rPr>
        <b/>
        <vertAlign val="superscript"/>
        <sz val="10"/>
        <color theme="1"/>
        <rFont val="Arial"/>
        <family val="2"/>
      </rPr>
      <t>3,4</t>
    </r>
  </si>
  <si>
    <t>300 G$ en financement durable d’ici 2030 (de 2018 à 2030)</t>
  </si>
  <si>
    <t>157,3 $ (en voie d’être atteint)</t>
  </si>
  <si>
    <r>
      <rPr>
        <vertAlign val="superscript"/>
        <sz val="10"/>
        <color rgb="FF000000"/>
        <rFont val="Arial"/>
        <family val="2"/>
      </rPr>
      <t>1</t>
    </r>
    <r>
      <rPr>
        <sz val="10"/>
        <color rgb="FF000000"/>
        <rFont val="Arial"/>
        <family val="2"/>
      </rPr>
      <t> Dans les grandes lignes, les activités de finance durable désignent divers produits et services de la Banque CIBC qui appuient les activités de clients, notamment en ce qui concerne l’énergie renouvelable et sans émissions, l’efficacité énergétique, les infrastructures et technologies durables, l’immobilier durable, le logement abordable et l’infrastructure de base, ainsi que des produits financiers liés à la durabilité et à l’environnement.</t>
    </r>
    <r>
      <rPr>
        <sz val="10"/>
        <color rgb="FF000000"/>
        <rFont val="Arial"/>
        <family val="2"/>
      </rPr>
      <t xml:space="preserve"> </t>
    </r>
    <r>
      <rPr>
        <sz val="10"/>
        <color rgb="FF000000"/>
        <rFont val="Arial"/>
        <family val="2"/>
      </rPr>
      <t>Les produits financiers liés à la durabilité sont conçus pour inciter les clients à atteindre des objectifs ESG préétablis ayant des répercussions sur la tarification (p. ex., lien avec les intérêts facturés ou crédités).</t>
    </r>
    <r>
      <rPr>
        <sz val="10"/>
        <color rgb="FF000000"/>
        <rFont val="Arial"/>
        <family val="2"/>
      </rPr>
      <t xml:space="preserve"> </t>
    </r>
    <r>
      <rPr>
        <sz val="10"/>
        <color rgb="FF000000"/>
        <rFont val="Arial"/>
        <family val="2"/>
      </rPr>
      <t>Nos produits financiers liés à la durabilité sont conformes aux lignes directrices, aux principes et aux cadres pertinents, comme l’Asia Pacific Loan Market Association, la Loan Market Association, les principes applicables aux prêts durables de la Loan Syndications and Trading Association ou les principes applicables aux obligations durables de l’International Capital Markets Association.</t>
    </r>
    <r>
      <rPr>
        <sz val="10"/>
        <color rgb="FF000000"/>
        <rFont val="Arial"/>
        <family val="2"/>
      </rPr>
      <t xml:space="preserve"> </t>
    </r>
    <r>
      <rPr>
        <sz val="10"/>
        <color rgb="FF000000"/>
        <rFont val="Arial"/>
        <family val="2"/>
      </rPr>
      <t>Les produits et services offerts par la Banque CIBC dans le cadre de son engagement en matière de finance durable comprennent des prêts et syndications de prêts, la prise ferme de titres de créance et de participation, des conseils en fusions et acquisitions et des placements à titre d’investisseur chef de file.</t>
    </r>
    <r>
      <rPr>
        <sz val="10"/>
        <color rgb="FF000000"/>
        <rFont val="Arial"/>
        <family val="2"/>
      </rPr>
      <t xml:space="preserve"> </t>
    </r>
    <r>
      <rPr>
        <sz val="10"/>
        <color rgb="FF000000"/>
        <rFont val="Arial"/>
        <family val="2"/>
      </rPr>
      <t xml:space="preserve">Les prêts et investissements donnant lieu à des activités liées au logement abordable sont conformes à nos obligations en vertu de la </t>
    </r>
    <r>
      <rPr>
        <i/>
        <sz val="10"/>
        <color rgb="FF000000"/>
        <rFont val="Arial"/>
        <family val="2"/>
      </rPr>
      <t>Community Reinvestment Act</t>
    </r>
    <r>
      <rPr>
        <sz val="10"/>
        <color rgb="FF000000"/>
        <rFont val="Arial"/>
        <family val="2"/>
      </rPr>
      <t xml:space="preserve"> des États-Unis.</t>
    </r>
    <r>
      <rPr>
        <i/>
        <sz val="10"/>
        <color rgb="FF000000"/>
        <rFont val="Arial"/>
        <family val="2"/>
      </rPr>
      <t xml:space="preserve"> </t>
    </r>
    <r>
      <rPr>
        <sz val="10"/>
        <color rgb="FF000000"/>
        <rFont val="Arial"/>
        <family val="2"/>
      </rPr>
      <t>En 2023, notre méthodologie a été mise à jour de façon prospective afin d’inclure les opérations liées à la titrisation.</t>
    </r>
    <r>
      <rPr>
        <sz val="10"/>
        <color rgb="FF000000"/>
        <rFont val="Arial"/>
        <family val="2"/>
      </rPr>
      <t xml:space="preserve"> </t>
    </r>
    <r>
      <rPr>
        <sz val="10"/>
        <color rgb="FF000000"/>
        <rFont val="Arial"/>
        <family val="2"/>
      </rPr>
      <t>Notre rendement cumulatif de 2018 à 2022 n’a pas été ajusté.</t>
    </r>
  </si>
  <si>
    <r>
      <rPr>
        <vertAlign val="superscript"/>
        <sz val="10"/>
        <color rgb="FF000000"/>
        <rFont val="Arial"/>
        <family val="2"/>
      </rPr>
      <t>2</t>
    </r>
    <r>
      <rPr>
        <sz val="10"/>
        <color rgb="FF000000"/>
        <rFont val="Arial"/>
        <family val="2"/>
      </rPr>
      <t xml:space="preserve"> Nous avons fourni à nos clients des solutions de couverture liées à des activités de finance durable dont le montant nominal s’élève à 3,2 G$ en 2023 et le total cumulatif de 2018 à 2023, à 9,7 G$. Ces montants font l’objet d’un suivi distinct et sont donc exclus de notre objectif de finance durable. </t>
    </r>
  </si>
  <si>
    <r>
      <rPr>
        <vertAlign val="superscript"/>
        <sz val="10"/>
        <color rgb="FF000000"/>
        <rFont val="Arial"/>
        <family val="2"/>
      </rPr>
      <t>3</t>
    </r>
    <r>
      <rPr>
        <sz val="10"/>
        <color rgb="FF000000"/>
        <rFont val="Arial"/>
        <family val="2"/>
      </rPr>
      <t> La méthodologie appliquée à nos progrès de 2023 décrit notre façon de rendre compte de notre part de chaque opération selon le produit de l’entreprise. Si plusieurs produits ou services sont fournis au même client ou pour la même activité admissible, la valeur de chaque produit ou service est prise en compte dans l’engagement en matière de finance durable, qui encourage la participation active de plusieurs unités d’exploitation de la Banque CIBC à l’appui de notre objectif de finance durable. La méthodologie appliquée à nos progrès de 2023 décrit notre façon de rendre compte de notre part de chaque opération selon le produit de l’entreprise. S’il y a lieu, nous utilisons un tableau de classement de tiers modifié pour attribuer la part de la Banque CIBC à l’opération, selon le rôle de la Banque CIBC. Dans le cas des prêts syndiqués, des conseils en fusions et acquisitions et des prises fermes de titres de créance et de participation pour lesquels nous agissons comme arrangeur principal ou co-arrangeur principal, les montants pourraient donc ne pas être comptabilisés comme étant directement financés ou facilités par la Banque CIBC. Dans le cas des opérations de conversion de devises, nous avons appliqué un taux recommandé fixe interne. La méthodologie appliquée à nos résultats de 2023 et aux progrès cumulatifs a été établie en 2018, puis mise à jour en 2021, en 2022 et en 2023 afin de tenir compte de l’évolution des pratiques du marché et des lignes directrices sectorielles. En mars 2024, nous avons publié notre Méthodologie de finance durable 2024, en vigueur de façon prospective pour les opérations admissibles conclues à compter du 1</t>
    </r>
    <r>
      <rPr>
        <vertAlign val="superscript"/>
        <sz val="10"/>
        <color rgb="FF000000"/>
        <rFont val="Arial"/>
        <family val="2"/>
      </rPr>
      <t>er</t>
    </r>
    <r>
      <rPr>
        <sz val="10"/>
        <color rgb="FF000000"/>
        <rFont val="Arial"/>
        <family val="2"/>
      </rPr>
      <t> novembre 2023. La Banque CIBC a l’intention de mettre à jour régulièrement sa méthodologie en fonction de l’évolution des pratiques du marché et des lignes directrices, des cadres, des normes et des règlements du secteur.</t>
    </r>
  </si>
  <si>
    <r>
      <rPr>
        <vertAlign val="superscript"/>
        <sz val="10"/>
        <color rgb="FF000000"/>
        <rFont val="Arial"/>
        <family val="2"/>
      </rPr>
      <t>4</t>
    </r>
    <r>
      <rPr>
        <sz val="10"/>
        <color rgb="FF000000"/>
        <rFont val="Arial"/>
        <family val="2"/>
      </rPr>
      <t> La finance durable vise à aider nos clients à réaliser leurs ambitions écologiques et sociales, qui comprennent, sans s’y limiter, les ambitions liées aux changements climatiques et, par conséquent, ne contribuent pas toujours à la réduction des émissions de gaz à effet de serre (GES).</t>
    </r>
    <r>
      <rPr>
        <sz val="10"/>
        <color rgb="FF000000"/>
        <rFont val="Arial"/>
        <family val="2"/>
      </rPr>
      <t xml:space="preserve"> </t>
    </r>
    <r>
      <rPr>
        <sz val="10"/>
        <color rgb="FF000000"/>
        <rFont val="Arial"/>
        <family val="2"/>
      </rPr>
      <t>La finance durable peut aussi comprendre des activités écologiques admissibles ou des cibles visant à réduire le taux de croissance ou l’intensité des émissions de GES d’un client, mais qui ne réduisent pas nécessairement la croissance de ses émissions absolues.</t>
    </r>
    <r>
      <rPr>
        <sz val="10"/>
        <color rgb="FF000000"/>
        <rFont val="Arial"/>
        <family val="2"/>
      </rPr>
      <t xml:space="preserve"> </t>
    </r>
  </si>
  <si>
    <r>
      <rPr>
        <b/>
        <sz val="12"/>
        <color rgb="FFC00000"/>
        <rFont val="Arial"/>
        <family val="2"/>
      </rPr>
      <t>Avoirs en placements responsables</t>
    </r>
    <r>
      <rPr>
        <b/>
        <vertAlign val="superscript"/>
        <sz val="12"/>
        <color rgb="FFC00000"/>
        <rFont val="Arial"/>
        <family val="2"/>
      </rPr>
      <t>1</t>
    </r>
  </si>
  <si>
    <r>
      <rPr>
        <b/>
        <sz val="10"/>
        <color rgb="FF000000"/>
        <rFont val="Arial"/>
        <family val="2"/>
      </rPr>
      <t>2023</t>
    </r>
    <r>
      <rPr>
        <b/>
        <vertAlign val="superscript"/>
        <sz val="8"/>
        <color rgb="FF000000"/>
        <rFont val="Arial"/>
        <family val="2"/>
      </rPr>
      <t>2</t>
    </r>
  </si>
  <si>
    <r>
      <rPr>
        <b/>
        <sz val="10"/>
        <color rgb="FF000000"/>
        <rFont val="Arial"/>
        <family val="2"/>
      </rPr>
      <t>CIBC Wood Gundy</t>
    </r>
    <r>
      <rPr>
        <b/>
        <vertAlign val="superscript"/>
        <sz val="10"/>
        <color rgb="FF000000"/>
        <rFont val="Arial"/>
        <family val="2"/>
      </rPr>
      <t>3,4,5,6</t>
    </r>
  </si>
  <si>
    <r>
      <rPr>
        <b/>
        <sz val="10"/>
        <color rgb="FF000000"/>
        <rFont val="Arial"/>
        <family val="2"/>
      </rPr>
      <t>Services Investisseurs CIBC inc.</t>
    </r>
    <r>
      <rPr>
        <b/>
        <vertAlign val="superscript"/>
        <sz val="10"/>
        <color rgb="FF000000"/>
        <rFont val="Arial"/>
        <family val="2"/>
      </rPr>
      <t>4,5,6,7</t>
    </r>
  </si>
  <si>
    <r>
      <rPr>
        <b/>
        <sz val="10"/>
        <color rgb="FF000000"/>
        <rFont val="Arial"/>
        <family val="2"/>
      </rPr>
      <t>Gestion d’actifs CIBC</t>
    </r>
    <r>
      <rPr>
        <b/>
        <vertAlign val="superscript"/>
        <sz val="10"/>
        <color rgb="FF000000"/>
        <rFont val="Arial"/>
        <family val="2"/>
      </rPr>
      <t>5,6,8</t>
    </r>
  </si>
  <si>
    <r>
      <rPr>
        <b/>
        <sz val="10"/>
        <color rgb="FF000000"/>
        <rFont val="Arial"/>
        <family val="2"/>
      </rPr>
      <t>Gestion privée de patrimoine CIBC aux États-Unis</t>
    </r>
    <r>
      <rPr>
        <b/>
        <vertAlign val="superscript"/>
        <sz val="10"/>
        <color rgb="FF000000"/>
        <rFont val="Arial"/>
        <family val="2"/>
      </rPr>
      <t>5,8</t>
    </r>
  </si>
  <si>
    <t>977,0 $ US</t>
  </si>
  <si>
    <t>1 917,9 $ US</t>
  </si>
  <si>
    <t>2 136,0 $ US</t>
  </si>
  <si>
    <t>1 936,0 $ US</t>
  </si>
  <si>
    <t>1 106,0 $ US</t>
  </si>
  <si>
    <t>752,9 $ US</t>
  </si>
  <si>
    <t>597,5 $ US</t>
  </si>
  <si>
    <t>512,5 $ US</t>
  </si>
  <si>
    <r>
      <rPr>
        <vertAlign val="superscript"/>
        <sz val="10"/>
        <color rgb="FF000000"/>
        <rFont val="Arial"/>
        <family val="2"/>
      </rPr>
      <t>1</t>
    </r>
    <r>
      <rPr>
        <sz val="10"/>
        <color rgb="FF000000"/>
        <rFont val="Arial"/>
        <family val="2"/>
      </rPr>
      <t xml:space="preserve"> Nos avoirs en placements responsables ne contribuent pas à notre objectif de 300 G$ en financement durable. Nos avoirs en placements responsables comprennent des fonds communs de placement ainsi que des mandats institutionnels gérés pour nos clients.  </t>
    </r>
  </si>
  <si>
    <r>
      <rPr>
        <vertAlign val="superscript"/>
        <sz val="10"/>
        <color rgb="FF000000"/>
        <rFont val="Arial"/>
        <family val="2"/>
      </rPr>
      <t>2</t>
    </r>
    <r>
      <rPr>
        <sz val="10"/>
        <color rgb="FF000000"/>
        <rFont val="Arial"/>
        <family val="2"/>
      </rPr>
      <t> Tous les avoirs sont fondés sur la valeur marchande au 31 octobre 2023.</t>
    </r>
  </si>
  <si>
    <r>
      <rPr>
        <vertAlign val="superscript"/>
        <sz val="10"/>
        <color rgb="FF000000"/>
        <rFont val="Arial"/>
        <family val="2"/>
      </rPr>
      <t>3</t>
    </r>
    <r>
      <rPr>
        <sz val="10"/>
        <color rgb="FF000000"/>
        <rFont val="Arial"/>
        <family val="2"/>
      </rPr>
      <t> En 2022, CIBC Wood Gundy a inclus les actifs d’investissement responsable dans les FNB dans son calcul.</t>
    </r>
    <r>
      <rPr>
        <sz val="10"/>
        <color rgb="FF000000"/>
        <rFont val="Arial"/>
        <family val="2"/>
      </rPr>
      <t xml:space="preserve"> </t>
    </r>
    <r>
      <rPr>
        <sz val="10"/>
        <color rgb="FF000000"/>
        <rFont val="Arial"/>
        <family val="2"/>
      </rPr>
      <t>Les résultats de 2021 et de 2020 de Wood Gundy n’ont pas été retraités.</t>
    </r>
    <r>
      <rPr>
        <sz val="10"/>
        <color rgb="FF000000"/>
        <rFont val="Arial"/>
        <family val="2"/>
      </rPr>
      <t xml:space="preserve"> </t>
    </r>
  </si>
  <si>
    <r>
      <rPr>
        <vertAlign val="superscript"/>
        <sz val="10"/>
        <color rgb="FF000000"/>
        <rFont val="Arial"/>
        <family val="2"/>
      </rPr>
      <t>4</t>
    </r>
    <r>
      <rPr>
        <sz val="10"/>
        <color rgb="FF000000"/>
        <rFont val="Arial"/>
        <family val="2"/>
      </rPr>
      <t> Biens administrés.</t>
    </r>
    <r>
      <rPr>
        <sz val="10"/>
        <color rgb="FF000000"/>
        <rFont val="Arial"/>
        <family val="2"/>
      </rPr>
      <t xml:space="preserve"> </t>
    </r>
    <r>
      <rPr>
        <sz val="10"/>
        <color rgb="FF000000"/>
        <rFont val="Arial"/>
        <family val="2"/>
      </rPr>
      <t>Biens administrés par la Banque CIBC qui sont la propriété véritable des clients et qui, par conséquent, ne sont pas déclarés dans le bilan consolidé.</t>
    </r>
    <r>
      <rPr>
        <sz val="10"/>
        <color rgb="FF000000"/>
        <rFont val="Arial"/>
        <family val="2"/>
      </rPr>
      <t xml:space="preserve"> </t>
    </r>
    <r>
      <rPr>
        <sz val="10"/>
        <color rgb="FF000000"/>
        <rFont val="Arial"/>
        <family val="2"/>
      </rPr>
      <t>Les services fournis par la Banque CIBC sont de nature administrative, comme la garde de titres, la production de rapports et la tenue de dossiers relatifs aux clients, la perception de revenus de placement et le règlement d’opérations d’achat et de vente.</t>
    </r>
    <r>
      <rPr>
        <sz val="10"/>
        <color rgb="FF000000"/>
        <rFont val="Arial"/>
        <family val="2"/>
      </rPr>
      <t xml:space="preserve"> </t>
    </r>
    <r>
      <rPr>
        <sz val="10"/>
        <color rgb="FF000000"/>
        <rFont val="Arial"/>
        <family val="2"/>
      </rPr>
      <t>Les actifs sous gestion sont inclus dans les montants déclarés sous « biens administrés ».</t>
    </r>
  </si>
  <si>
    <r>
      <rPr>
        <vertAlign val="superscript"/>
        <sz val="10"/>
        <color rgb="FF000000"/>
        <rFont val="Arial"/>
        <family val="2"/>
      </rPr>
      <t>5</t>
    </r>
    <r>
      <rPr>
        <sz val="10"/>
        <color rgb="FF000000"/>
        <rFont val="Arial"/>
        <family val="2"/>
      </rPr>
      <t xml:space="preserve"> CIBC Wood Gundy et Services Investisseurs CIBC inc. s’appuient uniquement sur la méthodologie de Morningstar pour repérer les fonds désignés comme des « placements durables ». L’univers des fonds désignés comme des « placements durables » est dynamique et est touché par les lancements et les fermetures de fonds, ainsi que par le fait que la désignation des fonds existants comme des placements durables peut être accordée ou supprimée par Morningstar. Gestion d’actifs CIBC (GAC) et Gestion privée de patrimoine CIBC aux États-Unis utilisent une méthodologie exclusive. Pour en savoir plus, consultez le Rapport sur la gérance et les facteurs ESG de GAC.</t>
    </r>
  </si>
  <si>
    <r>
      <rPr>
        <vertAlign val="superscript"/>
        <sz val="10"/>
        <color rgb="FF000000"/>
        <rFont val="Arial"/>
        <family val="2"/>
      </rPr>
      <t>6</t>
    </r>
    <r>
      <rPr>
        <sz val="10"/>
        <color rgb="FF000000"/>
        <rFont val="Arial"/>
        <family val="2"/>
      </rPr>
      <t> Les actifs sous gestion de GAC comprennent les placements responsables composés de fonds communs de placement de détail responsables et les placements responsables gérés dans des comptes distincts pour le compte des clients. De plus, les actifs sous gestion peuvent être inclus dans les montants déclarés sous forme de biens administrés pour CIBC Wood Gundy et Services Investisseurs CIBC inc.</t>
    </r>
  </si>
  <si>
    <r>
      <rPr>
        <vertAlign val="superscript"/>
        <sz val="10"/>
        <color rgb="FF000000"/>
        <rFont val="Arial"/>
        <family val="2"/>
      </rPr>
      <t>7</t>
    </r>
    <r>
      <rPr>
        <sz val="10"/>
        <color rgb="FF000000"/>
        <rFont val="Arial"/>
        <family val="2"/>
      </rPr>
      <t> En 2023, Services Investisseurs CIBC inc. a inclus les actifs d’investissement responsable à l’échelle mondiale dans des FNB dans son calcul.</t>
    </r>
    <r>
      <rPr>
        <sz val="10"/>
        <color rgb="FF000000"/>
        <rFont val="Arial"/>
        <family val="2"/>
      </rPr>
      <t xml:space="preserve"> </t>
    </r>
    <r>
      <rPr>
        <sz val="10"/>
        <color rgb="FF000000"/>
        <rFont val="Arial"/>
        <family val="2"/>
      </rPr>
      <t>Les données des années précédentes n’ont pas été retraitées.</t>
    </r>
  </si>
  <si>
    <t xml:space="preserve">8 Actifs sous gestion. Actifs sous gestion par la Banque CIBC qui sont la propriété véritable des clients et qui, par conséquent, ne sont pas déclarés dans le bilan consolidé. Le service fourni à l’égard de ces actifs est une gestion discrétionnaire de portefeuille au nom des clients. Les investissements responsables de GAC et de Gestion privée de patrimoine CIBC aux États-Unis comprennent les fonds et les comptes assortis d’un objectif ESG ou qui appliquent autrement une vérification ou des critères liés aux facteurs environnementaux, sociaux et de gouvernance (ESG) qui peuvent être pris en compte au moyen de placements ESG ciblés ou de placements en finance conventionnelle. </t>
  </si>
  <si>
    <t>Principes de l’Équateur</t>
  </si>
  <si>
    <r>
      <rPr>
        <b/>
        <sz val="12"/>
        <color rgb="FFC00000"/>
        <rFont val="Arial"/>
        <family val="2"/>
      </rPr>
      <t>Financement de projets et prêts aux entreprises liés à des projets qui ont atteint l’étape de clôture financière en 2023</t>
    </r>
    <r>
      <rPr>
        <b/>
        <vertAlign val="superscript"/>
        <sz val="8"/>
        <color rgb="FFC00000"/>
        <rFont val="Arial"/>
        <family val="2"/>
      </rPr>
      <t>1,2</t>
    </r>
  </si>
  <si>
    <t>Secteur</t>
  </si>
  <si>
    <t>Catégorie A</t>
  </si>
  <si>
    <t>Catégorie B</t>
  </si>
  <si>
    <t>Catégorie C</t>
  </si>
  <si>
    <t>Exploitations minières</t>
  </si>
  <si>
    <t>Infrastructure</t>
  </si>
  <si>
    <t>Pétrole et gaz</t>
  </si>
  <si>
    <t>Énergie</t>
  </si>
  <si>
    <t>Autres</t>
  </si>
  <si>
    <t>Région</t>
  </si>
  <si>
    <t>Amériques</t>
  </si>
  <si>
    <t>Europe, Moyen-Orient et Afrique</t>
  </si>
  <si>
    <t>Désignation de pays</t>
  </si>
  <si>
    <t>Désigné</t>
  </si>
  <si>
    <t>Non désigné</t>
  </si>
  <si>
    <t>Examen indépendant</t>
  </si>
  <si>
    <t>Oui</t>
  </si>
  <si>
    <t>Non</t>
  </si>
  <si>
    <t>Total</t>
  </si>
  <si>
    <r>
      <rPr>
        <vertAlign val="superscript"/>
        <sz val="10"/>
        <color rgb="FF000000"/>
        <rFont val="Arial"/>
        <family val="2"/>
      </rPr>
      <t>1</t>
    </r>
    <r>
      <rPr>
        <sz val="10"/>
        <color rgb="FF000000"/>
        <rFont val="Arial"/>
        <family val="2"/>
      </rPr>
      <t> Opérations visées par les Principes de l’Équateur qui ont atteint l’étape de clôture financière entre le 1</t>
    </r>
    <r>
      <rPr>
        <vertAlign val="superscript"/>
        <sz val="10"/>
        <color rgb="FF000000"/>
        <rFont val="Arial"/>
        <family val="2"/>
      </rPr>
      <t>er</t>
    </r>
    <r>
      <rPr>
        <sz val="10"/>
        <color rgb="FF000000"/>
        <rFont val="Arial"/>
        <family val="2"/>
      </rPr>
      <t xml:space="preserve"> novembre 2022 et le 31 décembre 2023. Ce dernier ensemble de données représente une année de transition pour la Banque CIBC, nos exigences de déclaration à l’Association des Principes de l’Équateur étant passées à l’année civile, ce qui explique la période de déclaration de 14 mois. </t>
    </r>
  </si>
  <si>
    <r>
      <rPr>
        <vertAlign val="superscript"/>
        <sz val="10"/>
        <color rgb="FF000000"/>
        <rFont val="Arial"/>
        <family val="2"/>
      </rPr>
      <t>2</t>
    </r>
    <r>
      <rPr>
        <sz val="10"/>
        <color rgb="FF000000"/>
        <rFont val="Arial"/>
        <family val="2"/>
      </rPr>
      <t> Les données comprennent un prêt aux entreprises lié à un projet (catégorie A). Par le passé, les prêts aux entreprises liés à des projets étaient saisis dans un tableau distinct dans le contexte des divulgations antérieures.</t>
    </r>
  </si>
  <si>
    <t>TOTAL HIGH GRADE</t>
  </si>
  <si>
    <t>TOTAL LOW GRADE</t>
  </si>
  <si>
    <t>TOTAL BULK METALLIC</t>
  </si>
  <si>
    <t>TOTAL OTHER</t>
  </si>
  <si>
    <t>pounds</t>
  </si>
  <si>
    <t>Occupied area (as per annual environmental reports, updated)</t>
  </si>
  <si>
    <t>m2</t>
  </si>
  <si>
    <t>Revenue ($M)</t>
  </si>
  <si>
    <r>
      <rPr>
        <b/>
        <sz val="26"/>
        <color theme="1"/>
        <rFont val="Arial"/>
        <family val="2"/>
      </rPr>
      <t>Émissions financées</t>
    </r>
    <r>
      <rPr>
        <vertAlign val="superscript"/>
        <sz val="26"/>
        <color theme="1"/>
        <rFont val="Arial"/>
        <family val="2"/>
      </rPr>
      <t>1</t>
    </r>
    <r>
      <rPr>
        <b/>
        <sz val="26"/>
        <color theme="1"/>
        <rFont val="Arial"/>
        <family val="2"/>
      </rPr>
      <t xml:space="preserve">        </t>
    </r>
  </si>
  <si>
    <r>
      <rPr>
        <vertAlign val="superscript"/>
        <sz val="10"/>
        <color theme="1"/>
        <rFont val="Arial"/>
        <family val="2"/>
      </rPr>
      <t>1</t>
    </r>
    <r>
      <rPr>
        <sz val="10"/>
        <color theme="1"/>
        <rFont val="Arial"/>
        <family val="2"/>
      </rPr>
      <t xml:space="preserve"> Toutes les mesures des tableaux de données ESG excluent CIBC Mellon. La Banque CIBC est un partenaire de coentreprise à parts égales avec The Bank of New York Mellon dans deux coentreprises : la Compagnie Trust CIBC Mellon et la Société de services de titres mondiaux CIBC Mellon, inc. (collectivement appelées CIBC Mellon).  </t>
    </r>
    <r>
      <rPr>
        <sz val="10"/>
        <color theme="1"/>
        <rFont val="Arial"/>
      </rPr>
      <t xml:space="preserve"> </t>
    </r>
  </si>
  <si>
    <t>Année de référence</t>
  </si>
  <si>
    <t xml:space="preserve">Niveau de référence des émissions </t>
  </si>
  <si>
    <t xml:space="preserve">Cible des émissions pour 2030 </t>
  </si>
  <si>
    <t xml:space="preserve">Cible de réduction des émissions pour 2030 (%) </t>
  </si>
  <si>
    <r>
      <rPr>
        <b/>
        <sz val="12"/>
        <color rgb="FFC00000"/>
        <rFont val="Arial"/>
        <family val="2"/>
      </rPr>
      <t>Cible provisoire d’émissions financées d’ici 2030 et intensité liée au rendement</t>
    </r>
    <r>
      <rPr>
        <b/>
        <vertAlign val="superscript"/>
        <sz val="12"/>
        <color rgb="FFC00000"/>
        <rFont val="Arial"/>
        <family val="2"/>
      </rPr>
      <t>2</t>
    </r>
    <r>
      <rPr>
        <b/>
        <vertAlign val="superscript"/>
        <sz val="12"/>
        <color rgb="FFC00000"/>
        <rFont val="Arial"/>
        <family val="2"/>
      </rPr>
      <t xml:space="preserve"> </t>
    </r>
  </si>
  <si>
    <t xml:space="preserve">Pétrole et gaz (activités d’exploitation) – Intensité des émissions physiques </t>
  </si>
  <si>
    <r>
      <rPr>
        <sz val="10"/>
        <color theme="1"/>
        <rFont val="Arial"/>
        <family val="2"/>
      </rPr>
      <t>g éq. CO</t>
    </r>
    <r>
      <rPr>
        <vertAlign val="subscript"/>
        <sz val="10"/>
        <color theme="1"/>
        <rFont val="Arial"/>
        <family val="2"/>
      </rPr>
      <t>2</t>
    </r>
    <r>
      <rPr>
        <sz val="10"/>
        <color theme="1"/>
        <rFont val="Arial"/>
        <family val="2"/>
      </rPr>
      <t>/MJ</t>
    </r>
  </si>
  <si>
    <t>4,04 (en cours)</t>
  </si>
  <si>
    <t xml:space="preserve">Pétrole et gaz (utilisation finale) – Intensité des émissions physiques </t>
  </si>
  <si>
    <r>
      <rPr>
        <sz val="10"/>
        <color theme="1"/>
        <rFont val="Arial"/>
        <family val="2"/>
      </rPr>
      <t>g CO</t>
    </r>
    <r>
      <rPr>
        <vertAlign val="subscript"/>
        <sz val="10"/>
        <color theme="1"/>
        <rFont val="Arial"/>
        <family val="2"/>
      </rPr>
      <t>2</t>
    </r>
    <r>
      <rPr>
        <sz val="10"/>
        <color theme="1"/>
        <rFont val="Arial"/>
        <family val="2"/>
      </rPr>
      <t>/MJ</t>
    </r>
  </si>
  <si>
    <t>68,33 (en cours)</t>
  </si>
  <si>
    <t>Secteur de la production d’électricité</t>
  </si>
  <si>
    <r>
      <rPr>
        <sz val="10"/>
        <color theme="1"/>
        <rFont val="Arial"/>
        <family val="2"/>
      </rPr>
      <t>kg CO</t>
    </r>
    <r>
      <rPr>
        <vertAlign val="subscript"/>
        <sz val="10"/>
        <color theme="1"/>
        <rFont val="Arial"/>
        <family val="2"/>
      </rPr>
      <t>2</t>
    </r>
    <r>
      <rPr>
        <sz val="10"/>
        <color theme="1"/>
        <rFont val="Arial"/>
        <family val="2"/>
      </rPr>
      <t>/MWh</t>
    </r>
  </si>
  <si>
    <t>198 (en voie d’être atteint)</t>
  </si>
  <si>
    <r>
      <rPr>
        <sz val="10"/>
        <color theme="1"/>
        <rFont val="Arial"/>
        <family val="2"/>
      </rPr>
      <t>208</t>
    </r>
    <r>
      <rPr>
        <vertAlign val="superscript"/>
        <sz val="10"/>
        <color theme="1"/>
        <rFont val="Arial"/>
        <family val="2"/>
      </rPr>
      <t>3</t>
    </r>
  </si>
  <si>
    <r>
      <rPr>
        <b/>
        <sz val="10"/>
        <color theme="1"/>
        <rFont val="Arial"/>
        <family val="2"/>
      </rPr>
      <t>Fabrication automobile</t>
    </r>
    <r>
      <rPr>
        <vertAlign val="superscript"/>
        <sz val="10"/>
        <color rgb="FF000000"/>
        <rFont val="Arial"/>
        <family val="2"/>
      </rPr>
      <t>4</t>
    </r>
  </si>
  <si>
    <r>
      <t>g CO</t>
    </r>
    <r>
      <rPr>
        <vertAlign val="subscript"/>
        <sz val="10"/>
        <rFont val="Arial"/>
        <family val="2"/>
      </rPr>
      <t>2</t>
    </r>
    <r>
      <rPr>
        <sz val="10"/>
        <rFont val="Arial"/>
        <family val="2"/>
      </rPr>
      <t>/km</t>
    </r>
  </si>
  <si>
    <t>S. O. (nouvelle cible)</t>
  </si>
  <si>
    <r>
      <rPr>
        <sz val="10"/>
        <color theme="1"/>
        <rFont val="Arial"/>
        <family val="2"/>
      </rPr>
      <t>Scénario de référence :</t>
    </r>
    <r>
      <rPr>
        <sz val="10"/>
        <color theme="1"/>
        <rFont val="Arial"/>
        <family val="2"/>
      </rPr>
      <t xml:space="preserve"> </t>
    </r>
    <r>
      <rPr>
        <sz val="10"/>
        <color theme="1"/>
        <rFont val="Arial"/>
        <family val="2"/>
      </rPr>
      <t>NZE d’ici 2050 de l’AIE</t>
    </r>
    <r>
      <rPr>
        <vertAlign val="superscript"/>
        <sz val="10"/>
        <color theme="1"/>
        <rFont val="Arial"/>
        <family val="2"/>
      </rPr>
      <t>5</t>
    </r>
  </si>
  <si>
    <r>
      <rPr>
        <b/>
        <sz val="12"/>
        <color rgb="FFC00000"/>
        <rFont val="Arial"/>
        <family val="2"/>
      </rPr>
      <t>Émissions financées absolues (kilotonnes d’équivalent CO</t>
    </r>
    <r>
      <rPr>
        <b/>
        <vertAlign val="subscript"/>
        <sz val="12"/>
        <color rgb="FFC00000"/>
        <rFont val="Arial"/>
        <family val="2"/>
      </rPr>
      <t>2</t>
    </r>
    <r>
      <rPr>
        <b/>
        <sz val="12"/>
        <color rgb="FFC00000"/>
        <rFont val="Arial"/>
        <family val="2"/>
      </rPr>
      <t>)</t>
    </r>
    <r>
      <rPr>
        <b/>
        <vertAlign val="superscript"/>
        <sz val="12"/>
        <color rgb="FFC00000"/>
        <rFont val="Arial"/>
        <family val="2"/>
      </rPr>
      <t>6,7</t>
    </r>
  </si>
  <si>
    <t>Pétrole et gaz : Activités d’exploitation (catégorie d’actifs du PCAF : 2)</t>
  </si>
  <si>
    <t xml:space="preserve">En cours </t>
  </si>
  <si>
    <t xml:space="preserve">M$ CA </t>
  </si>
  <si>
    <t xml:space="preserve">Émissions totales </t>
  </si>
  <si>
    <r>
      <rPr>
        <sz val="10"/>
        <color theme="1"/>
        <rFont val="Arial"/>
        <family val="2"/>
      </rPr>
      <t>kilotonnes d’équivalent CO2</t>
    </r>
    <r>
      <rPr>
        <vertAlign val="subscript"/>
        <sz val="10"/>
        <color theme="1"/>
        <rFont val="Trebuchet MS"/>
        <family val="2"/>
      </rPr>
      <t>2</t>
    </r>
  </si>
  <si>
    <t>Qualité des données du PCAF (de 1 à 5)</t>
  </si>
  <si>
    <t>Pétrole et gaz : Utilisation finale (catégorie d’actifs du PCAF : 2)</t>
  </si>
  <si>
    <r>
      <rPr>
        <sz val="10"/>
        <color rgb="FF3E3D3F"/>
        <rFont val="Arial"/>
        <family val="2"/>
      </rPr>
      <t>82 112</t>
    </r>
    <r>
      <rPr>
        <vertAlign val="superscript"/>
        <sz val="10"/>
        <color rgb="FF3E3D3F"/>
        <rFont val="Arial"/>
        <family val="2"/>
      </rPr>
      <t>8</t>
    </r>
  </si>
  <si>
    <t>Production d’électricité (catégorie d’actifs du PCAF : 2)</t>
  </si>
  <si>
    <r>
      <rPr>
        <b/>
        <sz val="10"/>
        <color rgb="FF000000"/>
        <rFont val="Arial"/>
        <family val="2"/>
      </rPr>
      <t>Automobile :</t>
    </r>
    <r>
      <rPr>
        <b/>
        <sz val="10"/>
        <color rgb="FF000000"/>
        <rFont val="Arial"/>
        <family val="2"/>
      </rPr>
      <t xml:space="preserve"> </t>
    </r>
    <r>
      <rPr>
        <b/>
        <sz val="10"/>
        <color rgb="FF000000"/>
        <rFont val="Arial"/>
        <family val="2"/>
      </rPr>
      <t>Activités d’exploitation (catégorie d’actifs du PCAF :</t>
    </r>
    <r>
      <rPr>
        <b/>
        <sz val="10"/>
        <color rgb="FF000000"/>
        <rFont val="Arial"/>
        <family val="2"/>
      </rPr>
      <t xml:space="preserve"> </t>
    </r>
    <r>
      <rPr>
        <b/>
        <sz val="10"/>
        <color rgb="FF000000"/>
        <rFont val="Arial"/>
        <family val="2"/>
      </rPr>
      <t>2</t>
    </r>
    <r>
      <rPr>
        <b/>
        <vertAlign val="superscript"/>
        <sz val="10"/>
        <color rgb="FF000000"/>
        <rFont val="Arial"/>
        <family val="2"/>
      </rPr>
      <t>9</t>
    </r>
    <r>
      <rPr>
        <b/>
        <sz val="10"/>
        <color rgb="FF000000"/>
        <rFont val="Arial"/>
        <family val="2"/>
      </rPr>
      <t>)</t>
    </r>
  </si>
  <si>
    <r>
      <rPr>
        <b/>
        <sz val="10"/>
        <color rgb="FF000000"/>
        <rFont val="Arial"/>
        <family val="2"/>
      </rPr>
      <t>Automobile :</t>
    </r>
    <r>
      <rPr>
        <b/>
        <sz val="10"/>
        <color rgb="FF000000"/>
        <rFont val="Arial"/>
        <family val="2"/>
      </rPr>
      <t xml:space="preserve"> </t>
    </r>
    <r>
      <rPr>
        <b/>
        <sz val="10"/>
        <color rgb="FF000000"/>
        <rFont val="Arial"/>
        <family val="2"/>
      </rPr>
      <t>Utilisation finale (catégorie d’actifs du PCAF :</t>
    </r>
    <r>
      <rPr>
        <b/>
        <sz val="10"/>
        <color rgb="FF000000"/>
        <rFont val="Arial"/>
        <family val="2"/>
      </rPr>
      <t xml:space="preserve"> </t>
    </r>
    <r>
      <rPr>
        <b/>
        <sz val="10"/>
        <color rgb="FF000000"/>
        <rFont val="Arial"/>
        <family val="2"/>
      </rPr>
      <t>2</t>
    </r>
    <r>
      <rPr>
        <b/>
        <vertAlign val="superscript"/>
        <sz val="10"/>
        <color rgb="FF000000"/>
        <rFont val="Arial"/>
        <family val="2"/>
      </rPr>
      <t>9</t>
    </r>
    <r>
      <rPr>
        <b/>
        <sz val="10"/>
        <color rgb="FF000000"/>
        <rFont val="Arial"/>
        <family val="2"/>
      </rPr>
      <t>)</t>
    </r>
  </si>
  <si>
    <t>Immobilier commercial (catégorie d’actifs du PCAF : 4)</t>
  </si>
  <si>
    <r>
      <rPr>
        <sz val="10"/>
        <color rgb="FF3E3D3F"/>
        <rFont val="Arial"/>
        <family val="2"/>
      </rPr>
      <t>En cours</t>
    </r>
    <r>
      <rPr>
        <vertAlign val="superscript"/>
        <sz val="10"/>
        <color rgb="FF3E3D3F"/>
        <rFont val="Arial"/>
        <family val="2"/>
      </rPr>
      <t>10</t>
    </r>
  </si>
  <si>
    <t>Prêts hypothécaires à l’habitation (catégorie d’actifs du PCAF : 5)</t>
  </si>
  <si>
    <r>
      <rPr>
        <sz val="10"/>
        <color rgb="FF3E3D3F"/>
        <rFont val="Arial"/>
        <family val="2"/>
      </rPr>
      <t>En cours</t>
    </r>
    <r>
      <rPr>
        <vertAlign val="superscript"/>
        <sz val="10"/>
        <color rgb="FF3E3D3F"/>
        <rFont val="Arial"/>
        <family val="2"/>
      </rPr>
      <t>11</t>
    </r>
  </si>
  <si>
    <r>
      <rPr>
        <b/>
        <sz val="10"/>
        <color rgb="FF000000"/>
        <rFont val="Arial"/>
        <family val="2"/>
      </rPr>
      <t>Prêts pour véhicules automobiles (catégorie d’actifs du PCAF :</t>
    </r>
    <r>
      <rPr>
        <b/>
        <sz val="10"/>
        <color rgb="FF000000"/>
        <rFont val="Arial"/>
        <family val="2"/>
      </rPr>
      <t xml:space="preserve"> </t>
    </r>
    <r>
      <rPr>
        <b/>
        <sz val="10"/>
        <color rgb="FF000000"/>
        <rFont val="Arial"/>
        <family val="2"/>
      </rPr>
      <t>6</t>
    </r>
    <r>
      <rPr>
        <b/>
        <vertAlign val="superscript"/>
        <sz val="10"/>
        <color rgb="FF000000"/>
        <rFont val="Arial"/>
        <family val="2"/>
      </rPr>
      <t>12</t>
    </r>
    <r>
      <rPr>
        <b/>
        <sz val="10"/>
        <color rgb="FF000000"/>
        <rFont val="Arial"/>
        <family val="2"/>
      </rPr>
      <t>)</t>
    </r>
  </si>
  <si>
    <r>
      <rPr>
        <b/>
        <sz val="10"/>
        <color rgb="FF000000"/>
        <rFont val="Arial"/>
        <family val="2"/>
      </rPr>
      <t>Agriculture (catégorie d’actifs du PCAF :</t>
    </r>
    <r>
      <rPr>
        <b/>
        <sz val="10"/>
        <color rgb="FF000000"/>
        <rFont val="Arial"/>
        <family val="2"/>
      </rPr>
      <t xml:space="preserve"> </t>
    </r>
    <r>
      <rPr>
        <b/>
        <sz val="10"/>
        <color rgb="FF000000"/>
        <rFont val="Arial"/>
        <family val="2"/>
      </rPr>
      <t>2</t>
    </r>
    <r>
      <rPr>
        <b/>
        <vertAlign val="superscript"/>
        <sz val="10"/>
        <color rgb="FF000000"/>
        <rFont val="Arial"/>
        <family val="2"/>
      </rPr>
      <t>13</t>
    </r>
    <r>
      <rPr>
        <b/>
        <sz val="10"/>
        <color rgb="FF000000"/>
        <rFont val="Arial"/>
        <family val="2"/>
      </rPr>
      <t>)</t>
    </r>
  </si>
  <si>
    <r>
      <rPr>
        <vertAlign val="superscript"/>
        <sz val="10"/>
        <color rgb="FF000000"/>
        <rFont val="Arial"/>
        <family val="2"/>
      </rPr>
      <t>1</t>
    </r>
    <r>
      <rPr>
        <sz val="10"/>
        <color rgb="FF000000"/>
        <rFont val="Arial"/>
        <family val="2"/>
      </rPr>
      <t> En raison du retard dans les données liées aux émissions déclarées par les clients pour certains secteurs clés, l’année 2022 représente la plus récente année de calcul des émissions financées et des cibles connexes pour les secteurs qui ont fait l’objet de déclarations à ce jour.</t>
    </r>
  </si>
  <si>
    <r>
      <rPr>
        <vertAlign val="superscript"/>
        <sz val="10"/>
        <color rgb="FF000000"/>
        <rFont val="Arial"/>
        <family val="2"/>
      </rPr>
      <t>2</t>
    </r>
    <r>
      <rPr>
        <sz val="10"/>
        <color rgb="FF000000"/>
        <rFont val="Arial"/>
        <family val="2"/>
      </rPr>
      <t xml:space="preserve"> Les émissions financées fondées sur l’intensité appuient les efforts d’établissement de cibles provisoires de carboneutralité pour 2030 et s’appuient sur une méthodologie élaborée à l’interne et soutenue par les directives de l’Alliance bancaire Net Zéro. Les cibles provisoires de carboneutralité ont recours aux montants de prêts engagés (notamment les facilités de crédit renouvelables) et les facilités de financement (notre part économique de financement par mobilisation de créances souscrites et négociées sur les marchés des titres d’emprunt ou de participation) afin d’offrir une vue d’ensemble plus complète de nos activités. Les cibles s’appuient principalement sur des données sur les activités réelles et modélisées, en raison de la nature ciblée de notre engagement envers l’Alliance bancaire Net Zéro et des secteurs ciblés à ce jour. Pour en savoir plus sur la méthodologie utilisée pour appuyer nos efforts d’établissement de cibles provisoires de carboneutralité pour 2030, consultez notre </t>
    </r>
    <r>
      <rPr>
        <b/>
        <sz val="10"/>
        <color rgb="FF000000"/>
        <rFont val="Arial"/>
        <family val="2"/>
      </rPr>
      <t>approche de carboneutralité</t>
    </r>
    <r>
      <rPr>
        <sz val="10"/>
        <color rgb="FF000000"/>
        <rFont val="Arial"/>
        <family val="2"/>
      </rPr>
      <t xml:space="preserve">.
</t>
    </r>
  </si>
  <si>
    <r>
      <rPr>
        <vertAlign val="superscript"/>
        <sz val="10"/>
        <color rgb="FF000000"/>
        <rFont val="Arial"/>
        <family val="2"/>
      </rPr>
      <t>3</t>
    </r>
    <r>
      <rPr>
        <sz val="10"/>
        <color rgb="FF000000"/>
        <rFont val="Arial"/>
        <family val="2"/>
      </rPr>
      <t xml:space="preserve"> Nous avons retraité nos progrès de 2021 à l’égard de notre cible liée à la production d’électricité à 208 kg CO</t>
    </r>
    <r>
      <rPr>
        <vertAlign val="subscript"/>
        <sz val="10"/>
        <color rgb="FF000000"/>
        <rFont val="Arial"/>
        <family val="2"/>
      </rPr>
      <t>2</t>
    </r>
    <r>
      <rPr>
        <sz val="10"/>
        <color rgb="FF000000"/>
        <rFont val="Arial"/>
        <family val="2"/>
      </rPr>
      <t>/MWh, par rapport à notre déclaration initiale de 200 kg CO</t>
    </r>
    <r>
      <rPr>
        <vertAlign val="subscript"/>
        <sz val="10"/>
        <color rgb="FF000000"/>
        <rFont val="Arial"/>
        <family val="2"/>
      </rPr>
      <t>2</t>
    </r>
    <r>
      <rPr>
        <sz val="10"/>
        <color rgb="FF000000"/>
        <rFont val="Arial"/>
        <family val="2"/>
      </rPr>
      <t>/MWh dans notre rapport sur le climat de 2022. Ce changement est attribuable aux rajustements apportés à l’intensité des émissions pour certains clients visés par notre cible.</t>
    </r>
  </si>
  <si>
    <r>
      <rPr>
        <vertAlign val="superscript"/>
        <sz val="10"/>
        <color rgb="FF000000"/>
        <rFont val="Arial"/>
        <family val="2"/>
      </rPr>
      <t>4</t>
    </r>
    <r>
      <rPr>
        <sz val="10"/>
        <color rgb="FF000000"/>
        <rFont val="Arial"/>
        <family val="2"/>
      </rPr>
      <t> En 2023, la Banque CIBC a fixé une cible provisoire pour son portefeuille de fabrication automobile, qui tient compte de l’intensité des émissions physiques des fabricants d’équipement d’origine et de leurs filiales de crédit respectives qui produisent des véhicules utilitaires légers, car ils sont les plus aptes à influencer la décarbonation dans le secteur de l’automobile. Les émissions du champ d’application 3 saisies dans la cible ne comprennent que les émissions du réservoir à la roue et excluent les autres émissions du champ d’application 3 (c’est-à-dire celles de la chaîne d’approvisionnement).</t>
    </r>
  </si>
  <si>
    <r>
      <rPr>
        <vertAlign val="superscript"/>
        <sz val="10"/>
        <color theme="1"/>
        <rFont val="Arial"/>
        <family val="2"/>
      </rPr>
      <t>5</t>
    </r>
    <r>
      <rPr>
        <sz val="10"/>
        <color theme="1"/>
        <rFont val="Arial"/>
        <family val="2"/>
      </rPr>
      <t> Le scénario de zéro émission nette de CO</t>
    </r>
    <r>
      <rPr>
        <vertAlign val="subscript"/>
        <sz val="10"/>
        <color theme="1"/>
        <rFont val="Arial"/>
        <family val="2"/>
      </rPr>
      <t>2</t>
    </r>
    <r>
      <rPr>
        <sz val="10"/>
        <color theme="1"/>
        <rFont val="Arial"/>
        <family val="2"/>
      </rPr>
      <t xml:space="preserve"> (scénario NZE) d’ici 2050 est un scénario normatif qui indique au secteur mondial de l’énergie la voie à suivre pour atteindre la carboneutralité d’ici 2050, les économies avancées atteignant la carboneutralité avant les autres.</t>
    </r>
    <r>
      <rPr>
        <sz val="10"/>
        <color theme="1"/>
        <rFont val="Arial"/>
        <family val="2"/>
      </rPr>
      <t xml:space="preserve"> </t>
    </r>
  </si>
  <si>
    <r>
      <rPr>
        <vertAlign val="superscript"/>
        <sz val="10"/>
        <color rgb="FF000000"/>
        <rFont val="Arial"/>
        <family val="2"/>
      </rPr>
      <t>6</t>
    </r>
    <r>
      <rPr>
        <sz val="10"/>
        <color rgb="FF000000"/>
        <rFont val="Arial"/>
        <family val="2"/>
      </rPr>
      <t> Pour calculer nos émissions financées absolues, nous avons adopté la norme mondiale de comptabilisation et de déclaration des gaz à effet de serre du PCAF pour les émissions financées. Les émissions absolues financées s’appuient sur les montants de prêt impayés et la valeur de l’entreprise pour calculer l’attribution des émissions financées pour un secteur ou une catégorie d’actifs, et ne tiennent pas compte des facilités de financement. La norme divise les investissements en émissions financées en plusieurs catégories d’actifs : actions et obligations de sociétés cotées en bourse, prêts aux entreprises et actions non cotées en bourse, financement de projets, immobilier commercial, prêts hypothécaires, prêts automobiles et, à la fin de 2022, dettes garanties par l’État. Nous calculons les émissions financées absolues pour nos clients en nous fondant sur les catégories d’actifs du PCAF pertinentes. Nous regroupons ensuite ces données en fonction des secteurs de notre portefeuille. Les émissions financées absolues excluent les activités de FirstCaribbean. Les émissions financées absolues dans les secteurs pétrolier et gazier et de la production d’électricité excluent les clients pour lesquels notre engagement de prêt est inférieur à 5 M$ CA.</t>
    </r>
  </si>
  <si>
    <r>
      <rPr>
        <vertAlign val="superscript"/>
        <sz val="10"/>
        <color theme="1"/>
        <rFont val="Arial"/>
        <family val="2"/>
      </rPr>
      <t>7</t>
    </r>
    <r>
      <rPr>
        <sz val="10"/>
        <color theme="1"/>
        <rFont val="Arial"/>
        <family val="2"/>
      </rPr>
      <t xml:space="preserve"> La deuxième édition de la norme mondiale de comptabilisation et de déclaration des GES du Partnership of Carbon Accounting Financials (PCAF) définit les méthodologies de calcul appliquées en fonction de la catégorie d’actifs du PCAF correspondante dans laquelle chaque secteur de prêts est classé. En ce qui concerne la qualité des données du PCAF, une note de 1 représente les données de plus haute qualité, une note de 5, les données de moins bonne qualité. </t>
    </r>
  </si>
  <si>
    <r>
      <rPr>
        <vertAlign val="superscript"/>
        <sz val="10"/>
        <color theme="1"/>
        <rFont val="Arial"/>
        <family val="2"/>
      </rPr>
      <t>8</t>
    </r>
    <r>
      <rPr>
        <sz val="10"/>
        <color theme="1"/>
        <rFont val="Arial"/>
        <family val="2"/>
      </rPr>
      <t> En raison de lacunes relevées dans les sources de données de tiers sur les émissions, nous avons retraité nos émissions financées absolues de 2021 à l’aide des données déclarées par les clients afin de mieux refléter les émissions de nos clients dans ce secteur et d’assurer une plus grande comparabilité.</t>
    </r>
    <r>
      <rPr>
        <sz val="10"/>
        <color theme="1"/>
        <rFont val="Arial"/>
        <family val="2"/>
      </rPr>
      <t xml:space="preserve"> </t>
    </r>
    <r>
      <rPr>
        <sz val="10"/>
        <color theme="1"/>
        <rFont val="Arial"/>
        <family val="2"/>
      </rPr>
      <t>Cette correction n’a pas eu d’effet sur notre méthode d’évaluation de la qualité des données.</t>
    </r>
  </si>
  <si>
    <r>
      <rPr>
        <vertAlign val="superscript"/>
        <sz val="10"/>
        <color theme="1"/>
        <rFont val="Arial"/>
        <family val="2"/>
      </rPr>
      <t>9</t>
    </r>
    <r>
      <rPr>
        <sz val="10"/>
        <color theme="1"/>
        <rFont val="Arial"/>
        <family val="2"/>
      </rPr>
      <t> Contrairement à d’autres nouveaux secteurs faisant l’objet de déclarations dans le présent Rapport sur le climat, les renseignements sur nos émissions financées absolues comprenaient des valeurs estimatives pour 2021, mais non pour 2022, en raison de retards dans la disponibilité des données sur les émissions du champ d’application 3 pour nos clients, qui ont eu des répercussions sur ces calculs ainsi que sur la cible provisoire de carboneutralité d’ici 2030.</t>
    </r>
  </si>
  <si>
    <r>
      <rPr>
        <vertAlign val="superscript"/>
        <sz val="10"/>
        <color theme="1"/>
        <rFont val="Arial"/>
        <family val="2"/>
      </rPr>
      <t>10</t>
    </r>
    <r>
      <rPr>
        <sz val="10"/>
        <color theme="1"/>
        <rFont val="Arial"/>
        <family val="2"/>
      </rPr>
      <t> Les soldes de 2022 et de 2021 reflètent la valeur en capital de tous les prêts hypothécaires commerciaux au Canada liés à divers types d’actifs, à l’exclusion des prêts hypothécaires commerciaux aux États-Unis, d’autres prêts immobiliers liés à la construction et des prêts autres que des prêts hypothécaires.</t>
    </r>
    <r>
      <rPr>
        <sz val="10"/>
        <color theme="1"/>
        <rFont val="Arial"/>
        <family val="2"/>
      </rPr>
      <t xml:space="preserve"> </t>
    </r>
    <r>
      <rPr>
        <sz val="10"/>
        <color theme="1"/>
        <rFont val="Arial"/>
        <family val="2"/>
      </rPr>
      <t>Les soldes de 2021 ont été retraités afin de tenir compte des prêts hypothécaires commerciaux aux États-Unis et d’offrir une plus grande comparabilité par rapport aux estimations des émissions financées de 2022.</t>
    </r>
    <r>
      <rPr>
        <sz val="10"/>
        <color theme="1"/>
        <rFont val="Arial"/>
        <family val="2"/>
      </rPr>
      <t xml:space="preserve"> </t>
    </r>
    <r>
      <rPr>
        <sz val="10"/>
        <color theme="1"/>
        <rFont val="Arial"/>
        <family val="2"/>
      </rPr>
      <t>Les soldes de 2020 n’ont pas été retraités et, par conséquent, ne comprennent pas les prêts hypothécaires commerciaux aux États-Unis.</t>
    </r>
  </si>
  <si>
    <t>11 Les soldes de 2022 reflètent la valeur du capital de tous les prêts hypothécaires de marque CIBC et Simplii au Canada, à l’exception des prêts hypothécaires de marque FirstLine radiés provenant des activités de courtage hypothécaire de FirstLine et des prêts hypothécaires émis par des tiers. Les soldes excluent également les prêts hypothécaires aux États-Unis et ceux de CIBC FirstCaribbean. Sont exclus les prêts à la construction et les marges de crédit sur valeur nette de la propriété (MCVNP). Les soldes avant 2022 ne comprennent pas les prêts hypothécaires Simplii.</t>
  </si>
  <si>
    <r>
      <rPr>
        <vertAlign val="superscript"/>
        <sz val="10"/>
        <color theme="1"/>
        <rFont val="Arial"/>
        <family val="2"/>
      </rPr>
      <t>12</t>
    </r>
    <r>
      <rPr>
        <sz val="10"/>
        <color theme="1"/>
        <rFont val="Arial"/>
        <family val="2"/>
      </rPr>
      <t> Les soldes reflètent les prêts indirects canadiens aux clients de détail par l’intermédiaire des concessionnaires automobiles, à l’exclusion des prêts directs, qui représentent moins de 5 % de nos prêts de détail pour véhicules automobiles au Canada.</t>
    </r>
  </si>
  <si>
    <r>
      <rPr>
        <vertAlign val="superscript"/>
        <sz val="10"/>
        <color theme="1"/>
        <rFont val="Arial"/>
        <family val="2"/>
      </rPr>
      <t>13</t>
    </r>
    <r>
      <rPr>
        <sz val="10"/>
        <color theme="1"/>
        <rFont val="Arial"/>
        <family val="2"/>
      </rPr>
      <t> Les soldes reflètent les prêts liés au bétail et à la production agricole au Canada et aux États-Unis et excluent les prêts aux services agricoles, aux fournisseurs, aux grossistes et à d’autres clients considérés comme étant en amont ou en aval de la production agricole.</t>
    </r>
  </si>
  <si>
    <r>
      <t>Bureau de révision des plaintes des clients de la Banque CIBC</t>
    </r>
    <r>
      <rPr>
        <vertAlign val="superscript"/>
        <sz val="26"/>
        <color theme="1"/>
        <rFont val="Arial"/>
        <family val="2"/>
      </rPr>
      <t>1</t>
    </r>
    <r>
      <rPr>
        <b/>
        <sz val="26"/>
        <color theme="1"/>
        <rFont val="Arial"/>
        <family val="2"/>
      </rPr>
      <t xml:space="preserve">        </t>
    </r>
  </si>
  <si>
    <r>
      <rPr>
        <vertAlign val="superscript"/>
        <sz val="10"/>
        <color theme="1"/>
        <rFont val="Arial"/>
        <family val="2"/>
      </rPr>
      <t>1</t>
    </r>
    <r>
      <rPr>
        <sz val="10"/>
        <color theme="1"/>
        <rFont val="Arial"/>
        <family val="2"/>
      </rPr>
      <t xml:space="preserve"> Toutes les mesures des tableaux de données ESG excluent CIBC Mellon. La Banque CIBC est un partenaire de coentreprise à parts égales avec The Bank of New York Mellon dans deux coentreprises : la Compagnie Trust CIBC Mellon et la Société de services de titres mondiaux CIBC Mellon, inc. (collectivement appelées CIBC Mellon).  </t>
    </r>
  </si>
  <si>
    <r>
      <rPr>
        <b/>
        <sz val="12"/>
        <color rgb="FFC00000"/>
        <rFont val="Arial"/>
        <family val="2"/>
      </rPr>
      <t>Bureau de révision des plaintes des clients de la Banque CIBC</t>
    </r>
    <r>
      <rPr>
        <b/>
        <vertAlign val="superscript"/>
        <sz val="12"/>
        <color rgb="FFC00000"/>
        <rFont val="Arial"/>
        <family val="2"/>
      </rPr>
      <t>1,2</t>
    </r>
  </si>
  <si>
    <t>Enquêtes</t>
  </si>
  <si>
    <t>Services bancaires</t>
  </si>
  <si>
    <t xml:space="preserve">Placements </t>
  </si>
  <si>
    <t>Règlements à la satisfaction du client</t>
  </si>
  <si>
    <r>
      <rPr>
        <sz val="10"/>
        <color rgb="FF000000"/>
        <rFont val="Arial"/>
        <family val="2"/>
      </rPr>
      <t>38 %</t>
    </r>
    <r>
      <rPr>
        <vertAlign val="superscript"/>
        <sz val="10"/>
        <color rgb="FF000000"/>
        <rFont val="Arial"/>
        <family val="2"/>
      </rPr>
      <t>3</t>
    </r>
  </si>
  <si>
    <r>
      <rPr>
        <sz val="10"/>
        <color rgb="FF000000"/>
        <rFont val="Arial"/>
        <family val="2"/>
      </rPr>
      <t>41 %</t>
    </r>
    <r>
      <rPr>
        <vertAlign val="superscript"/>
        <sz val="10"/>
        <color rgb="FF000000"/>
        <rFont val="Arial"/>
        <family val="2"/>
      </rPr>
      <t>3</t>
    </r>
  </si>
  <si>
    <r>
      <rPr>
        <b/>
        <sz val="10"/>
        <color rgb="FF000000"/>
        <rFont val="Arial"/>
        <family val="2"/>
      </rPr>
      <t>Durée moyenne des enquêtes en jours civils</t>
    </r>
    <r>
      <rPr>
        <b/>
        <vertAlign val="superscript"/>
        <sz val="10"/>
        <color rgb="FF000000"/>
        <rFont val="Arial"/>
        <family val="2"/>
      </rPr>
      <t>3</t>
    </r>
  </si>
  <si>
    <t>Placements</t>
  </si>
  <si>
    <t>Nature de la plainte (service ou caractéristique)</t>
  </si>
  <si>
    <t>Convention</t>
  </si>
  <si>
    <t>Alertes</t>
  </si>
  <si>
    <t>Solde</t>
  </si>
  <si>
    <t>Annulation</t>
  </si>
  <si>
    <t>Fermeture</t>
  </si>
  <si>
    <t>Recouvrement</t>
  </si>
  <si>
    <t>Gestion des plaintes</t>
  </si>
  <si>
    <t>Limite de crédit</t>
  </si>
  <si>
    <t>Assurance crédit</t>
  </si>
  <si>
    <t>Succession</t>
  </si>
  <si>
    <t>Frais</t>
  </si>
  <si>
    <t>Services de spécialistes en services financiers</t>
  </si>
  <si>
    <t>Intérêt</t>
  </si>
  <si>
    <t>Services bancaires en ligne</t>
  </si>
  <si>
    <t>Services bancaires mobiles</t>
  </si>
  <si>
    <t>Ouverture</t>
  </si>
  <si>
    <t>Découvert</t>
  </si>
  <si>
    <t>Paiement</t>
  </si>
  <si>
    <t>Procuration</t>
  </si>
  <si>
    <t>Renouvellement</t>
  </si>
  <si>
    <t>Coffret de sûreté</t>
  </si>
  <si>
    <t>Relevé</t>
  </si>
  <si>
    <t>Services bancaires téléphoniques</t>
  </si>
  <si>
    <t>Services de caissier</t>
  </si>
  <si>
    <t>Opération</t>
  </si>
  <si>
    <t>Transfert</t>
  </si>
  <si>
    <t>Autre</t>
  </si>
  <si>
    <t xml:space="preserve">Total </t>
  </si>
  <si>
    <t>Produits ou services auxquels les plaintes sont liées</t>
  </si>
  <si>
    <t xml:space="preserve">Comptes d’opérations </t>
  </si>
  <si>
    <t>Carte de crédit</t>
  </si>
  <si>
    <t>Carte de débit</t>
  </si>
  <si>
    <t>Marge de crédit sur valeur nette de la propriété</t>
  </si>
  <si>
    <t>Assurance</t>
  </si>
  <si>
    <t>Placement</t>
  </si>
  <si>
    <t>Marge de crédit</t>
  </si>
  <si>
    <t>Prêt</t>
  </si>
  <si>
    <t>Prêt hypothécaire</t>
  </si>
  <si>
    <t>Carte prépayée</t>
  </si>
  <si>
    <r>
      <rPr>
        <vertAlign val="superscript"/>
        <sz val="10"/>
        <color rgb="FF000000"/>
        <rFont val="Arial"/>
        <family val="2"/>
      </rPr>
      <t>1</t>
    </r>
    <r>
      <rPr>
        <sz val="10"/>
        <color rgb="FF000000"/>
        <rFont val="Arial"/>
        <family val="2"/>
      </rPr>
      <t> Canada seulement.</t>
    </r>
  </si>
  <si>
    <r>
      <rPr>
        <vertAlign val="superscript"/>
        <sz val="10"/>
        <color rgb="FF000000"/>
        <rFont val="Arial"/>
        <family val="2"/>
      </rPr>
      <t>2</t>
    </r>
    <r>
      <rPr>
        <sz val="10"/>
        <color rgb="FF000000"/>
        <rFont val="Arial"/>
        <family val="2"/>
      </rPr>
      <t> Données déclarées pour l’exercice, soit du 1</t>
    </r>
    <r>
      <rPr>
        <vertAlign val="superscript"/>
        <sz val="10"/>
        <color rgb="FF000000"/>
        <rFont val="Arial"/>
        <family val="2"/>
      </rPr>
      <t>er</t>
    </r>
    <r>
      <rPr>
        <sz val="10"/>
        <color rgb="FF000000"/>
        <rFont val="Arial"/>
        <family val="2"/>
      </rPr>
      <t> novembre 2022 au 31 octobre 2023.</t>
    </r>
  </si>
  <si>
    <t>3 Autodéclaration à la Banque CIBC. La méthodologie de déclaration de la « satisfaction de la clientèle » a été révisée en 2022 avec l’instauration d’un nouveau système de gestion des plaintes. Les résultats de 2021 et de 2020 ont été retraités afin d’inclure uniquement les résolutions liées à des clients « satisfaits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</si>
</sst>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6" formatCode="&quot;$&quot;#,##0_);[Red]\(&quot;$&quot;#,##0\)"/>
    <numFmt numFmtId="44" formatCode="_(&quot;$&quot;* #,##0.00_);_(&quot;$&quot;* \(#,##0.00\);_(&quot;$&quot;* &quot;-&quot;??_);_(@_)"/>
    <numFmt numFmtId="43" formatCode="_(* #,##0.00_);_(* \(#,##0.00\);_(* &quot;-&quot;??_);_(@_)"/>
    <numFmt numFmtId="164" formatCode="#,##0\ &quot;$&quot;_);\(#,##0\ &quot;$&quot;\)"/>
    <numFmt numFmtId="165" formatCode="#,##0\ &quot;$&quot;_);[Red]\(#,##0\ &quot;$&quot;\)"/>
    <numFmt numFmtId="166" formatCode="_ * #,##0.00_)\ &quot;$&quot;_ ;_ * \(#,##0.00\)\ &quot;$&quot;_ ;_ * &quot;-&quot;??_)\ &quot;$&quot;_ ;_ @_ "/>
    <numFmt numFmtId="167" formatCode="_(* #,##0_);_(* \(#,##0\);_(* &quot;-&quot;??_);_(@_)"/>
    <numFmt numFmtId="168" formatCode="0.0%"/>
    <numFmt numFmtId="169" formatCode="0.0"/>
    <numFmt numFmtId="170" formatCode="&quot;$&quot;#,##0.0"/>
    <numFmt numFmtId="171" formatCode="#,##0.0"/>
    <numFmt numFmtId="172" formatCode="&quot;$&quot;#,##0.0_);[Red]\(&quot;$&quot;#,##0.0\)"/>
    <numFmt numFmtId="173" formatCode="#,##0&quot;(Ϯ)&quot;"/>
    <numFmt numFmtId="174" formatCode="&quot;$&quot;#,##0"/>
    <numFmt numFmtId="175" formatCode="0.0_);[Red]\(0.0\)"/>
    <numFmt numFmtId="176" formatCode="#,##0&quot;√&quot;"/>
    <numFmt numFmtId="177" formatCode="_ * #,##0_)\ [$$-C0C]_ ;_ * \(#,##0\)\ [$$-C0C]_ ;_ * &quot;-&quot;??_)\ [$$-C0C]_ ;_ @_ "/>
    <numFmt numFmtId="178" formatCode="_ * #,##0.0_)\ &quot;$&quot;_ ;_ * \(#,##0.0\)\ &quot;$&quot;_ ;_ * &quot;-&quot;??_)\ &quot;$&quot;_ ;_ @_ "/>
    <numFmt numFmtId="179" formatCode="_ * #,##0_)\ &quot;$&quot;_ ;_ * \(#,##0\)\ &quot;$&quot;_ ;_ * &quot;-&quot;??_)\ &quot;$&quot;_ ;_ @_ "/>
    <numFmt numFmtId="180" formatCode="0&quot; &quot;%"/>
    <numFmt numFmtId="181" formatCode="0.0&quot; &quot;%"/>
    <numFmt numFmtId="182" formatCode="#,##0\ &quot;$&quot;"/>
    <numFmt numFmtId="183" formatCode="0\ %"/>
    <numFmt numFmtId="184" formatCode="0.0\ %"/>
    <numFmt numFmtId="185" formatCode="#,##0.0\ &quot;$&quot;_);[Red]\(#,##0.0\ &quot;$&quot;\)"/>
    <numFmt numFmtId="186" formatCode="#,##0.0\ &quot;$&quot;"/>
  </numFmts>
  <fonts count="82">
    <font>
      <sz val="10"/>
      <color theme="1"/>
      <name val="Trebuchet MS"/>
      <family val="2"/>
    </font>
    <font>
      <sz val="10"/>
      <color theme="1"/>
      <name val="Arial"/>
      <family val="2"/>
    </font>
    <font>
      <sz val="10"/>
      <color theme="1"/>
      <name val="Arial"/>
      <family val="2"/>
    </font>
    <font>
      <sz val="11"/>
      <color theme="1"/>
      <name val="Arial"/>
      <family val="2"/>
    </font>
    <font>
      <sz val="10"/>
      <color theme="1"/>
      <name val="Trebuchet MS"/>
      <family val="2"/>
    </font>
    <font>
      <b/>
      <sz val="10"/>
      <color theme="1"/>
      <name val="Trebuchet MS"/>
      <family val="2"/>
    </font>
    <font>
      <sz val="11"/>
      <color theme="1"/>
      <name val="Calibri"/>
      <family val="2"/>
    </font>
    <font>
      <b/>
      <sz val="11"/>
      <color theme="1"/>
      <name val="Calibri"/>
      <family val="2"/>
    </font>
    <font>
      <sz val="10"/>
      <name val="Arial"/>
      <family val="2"/>
    </font>
    <font>
      <sz val="11"/>
      <color theme="1"/>
      <name val="Calibri"/>
      <family val="2"/>
      <scheme val="minor"/>
    </font>
    <font>
      <sz val="10"/>
      <name val="Arial"/>
      <family val="2"/>
    </font>
    <font>
      <sz val="11"/>
      <color indexed="8"/>
      <name val="Calibri"/>
      <family val="2"/>
    </font>
    <font>
      <sz val="10"/>
      <color rgb="FF9C0006"/>
      <name val="Arial"/>
      <family val="2"/>
    </font>
    <font>
      <sz val="10"/>
      <color rgb="FF006100"/>
      <name val="Arial"/>
      <family val="2"/>
    </font>
    <font>
      <sz val="11"/>
      <color rgb="FF006100"/>
      <name val="Calibri"/>
      <family val="2"/>
      <scheme val="minor"/>
    </font>
    <font>
      <sz val="10"/>
      <name val="Verdana"/>
      <family val="2"/>
    </font>
    <font>
      <u/>
      <sz val="10"/>
      <color indexed="12"/>
      <name val="Verdana"/>
      <family val="2"/>
    </font>
    <font>
      <sz val="11"/>
      <color rgb="FF9C5700"/>
      <name val="Calibri"/>
      <family val="2"/>
      <scheme val="minor"/>
    </font>
    <font>
      <sz val="12"/>
      <color theme="1"/>
      <name val="Arial"/>
      <family val="2"/>
    </font>
    <font>
      <sz val="10"/>
      <color theme="1"/>
      <name val="Arial"/>
      <family val="2"/>
    </font>
    <font>
      <b/>
      <sz val="26"/>
      <color theme="1"/>
      <name val="Arial"/>
      <family val="2"/>
    </font>
    <font>
      <b/>
      <sz val="14"/>
      <color theme="1"/>
      <name val="Arial"/>
      <family val="2"/>
    </font>
    <font>
      <b/>
      <sz val="10"/>
      <color theme="1"/>
      <name val="Arial"/>
      <family val="2"/>
    </font>
    <font>
      <vertAlign val="superscript"/>
      <sz val="10"/>
      <color theme="1"/>
      <name val="Arial"/>
      <family val="2"/>
    </font>
    <font>
      <sz val="10"/>
      <color rgb="FF000000"/>
      <name val="Arial"/>
      <family val="2"/>
    </font>
    <font>
      <vertAlign val="superscript"/>
      <sz val="10"/>
      <color rgb="FF000000"/>
      <name val="Arial"/>
      <family val="2"/>
    </font>
    <font>
      <sz val="8"/>
      <color theme="1"/>
      <name val="Arial"/>
      <family val="2"/>
    </font>
    <font>
      <b/>
      <vertAlign val="superscript"/>
      <sz val="14"/>
      <color theme="1"/>
      <name val="Arial"/>
      <family val="2"/>
    </font>
    <font>
      <sz val="9"/>
      <color rgb="FF000000"/>
      <name val="Arial"/>
      <family val="2"/>
    </font>
    <font>
      <b/>
      <vertAlign val="superscript"/>
      <sz val="10"/>
      <color theme="1"/>
      <name val="Arial"/>
      <family val="2"/>
    </font>
    <font>
      <b/>
      <sz val="10"/>
      <color rgb="FF000000"/>
      <name val="Arial"/>
      <family val="2"/>
    </font>
    <font>
      <vertAlign val="superscript"/>
      <sz val="10"/>
      <name val="Arial"/>
      <family val="2"/>
    </font>
    <font>
      <b/>
      <sz val="11"/>
      <color theme="1"/>
      <name val="Arial"/>
      <family val="2"/>
    </font>
    <font>
      <b/>
      <sz val="12"/>
      <color rgb="FFC00000"/>
      <name val="Arial"/>
      <family val="2"/>
    </font>
    <font>
      <b/>
      <vertAlign val="superscript"/>
      <sz val="12"/>
      <color rgb="FFC00000"/>
      <name val="Arial"/>
      <family val="2"/>
    </font>
    <font>
      <vertAlign val="subscript"/>
      <sz val="10"/>
      <color theme="1"/>
      <name val="Arial"/>
      <family val="2"/>
    </font>
    <font>
      <b/>
      <vertAlign val="subscript"/>
      <sz val="10"/>
      <color theme="1"/>
      <name val="Arial"/>
      <family val="2"/>
    </font>
    <font>
      <b/>
      <sz val="10"/>
      <name val="Arial"/>
      <family val="2"/>
    </font>
    <font>
      <sz val="14"/>
      <color theme="1"/>
      <name val="Arial"/>
      <family val="2"/>
    </font>
    <font>
      <b/>
      <sz val="11"/>
      <name val="Arial"/>
      <family val="2"/>
    </font>
    <font>
      <b/>
      <sz val="14"/>
      <color rgb="FF000000"/>
      <name val="Arial"/>
      <family val="2"/>
    </font>
    <font>
      <b/>
      <vertAlign val="superscript"/>
      <sz val="10"/>
      <color rgb="FF000000"/>
      <name val="Arial"/>
      <family val="2"/>
    </font>
    <font>
      <sz val="10"/>
      <name val="Arial"/>
      <family val="2"/>
    </font>
    <font>
      <b/>
      <vertAlign val="superscript"/>
      <sz val="26"/>
      <color theme="1"/>
      <name val="Arial"/>
      <family val="2"/>
    </font>
    <font>
      <b/>
      <vertAlign val="superscript"/>
      <sz val="11"/>
      <color rgb="FF000000"/>
      <name val="Arial"/>
      <family val="2"/>
    </font>
    <font>
      <i/>
      <sz val="11"/>
      <name val="Arial"/>
      <family val="2"/>
    </font>
    <font>
      <sz val="10"/>
      <color rgb="FFFF0000"/>
      <name val="Arial"/>
      <family val="2"/>
    </font>
    <font>
      <u/>
      <sz val="10"/>
      <color theme="1"/>
      <name val="Arial"/>
      <family val="2"/>
    </font>
    <font>
      <i/>
      <sz val="10"/>
      <color rgb="FF000000"/>
      <name val="Arial"/>
      <family val="2"/>
    </font>
    <font>
      <sz val="10"/>
      <color theme="1"/>
      <name val="Arial"/>
      <family val="2"/>
    </font>
    <font>
      <b/>
      <sz val="11"/>
      <color rgb="FF000000"/>
      <name val="Arial"/>
      <family val="2"/>
    </font>
    <font>
      <sz val="11"/>
      <name val="Arial"/>
      <family val="2"/>
    </font>
    <font>
      <b/>
      <vertAlign val="superscript"/>
      <sz val="9"/>
      <color rgb="FFC00000"/>
      <name val="Arial"/>
      <family val="2"/>
    </font>
    <font>
      <vertAlign val="subscript"/>
      <sz val="10"/>
      <name val="Arial"/>
      <family val="2"/>
    </font>
    <font>
      <sz val="10"/>
      <color rgb="FF3E3D3F"/>
      <name val="Arial"/>
      <family val="2"/>
    </font>
    <font>
      <vertAlign val="superscript"/>
      <sz val="10"/>
      <color rgb="FF3E3D3F"/>
      <name val="Arial"/>
      <family val="2"/>
    </font>
    <font>
      <sz val="10"/>
      <color theme="1"/>
      <name val="Wingdings"/>
      <charset val="2"/>
    </font>
    <font>
      <sz val="10"/>
      <color rgb="FF000000"/>
      <name val="Wingdings"/>
      <charset val="2"/>
    </font>
    <font>
      <b/>
      <sz val="10"/>
      <color theme="1"/>
      <name val="Wingdings"/>
      <charset val="2"/>
    </font>
    <font>
      <b/>
      <sz val="26"/>
      <color rgb="FF000000"/>
      <name val="Arial"/>
      <family val="2"/>
    </font>
    <font>
      <b/>
      <vertAlign val="superscript"/>
      <sz val="26"/>
      <color rgb="FF000000"/>
      <name val="Arial"/>
      <family val="2"/>
    </font>
    <font>
      <vertAlign val="superscript"/>
      <sz val="26"/>
      <color theme="1"/>
      <name val="Arial"/>
      <family val="2"/>
    </font>
    <font>
      <b/>
      <vertAlign val="superscript"/>
      <sz val="8"/>
      <color rgb="FFC00000"/>
      <name val="Arial"/>
      <family val="2"/>
    </font>
    <font>
      <b/>
      <vertAlign val="superscript"/>
      <sz val="8"/>
      <color rgb="FF000000"/>
      <name val="Arial"/>
      <family val="2"/>
    </font>
    <font>
      <b/>
      <sz val="10"/>
      <color rgb="FF3E3D3F"/>
      <name val="Arial"/>
      <family val="2"/>
    </font>
    <font>
      <b/>
      <sz val="10"/>
      <color rgb="FF000000"/>
      <name val="Wingdings"/>
      <charset val="2"/>
    </font>
    <font>
      <sz val="12"/>
      <name val="Arial"/>
      <family val="2"/>
    </font>
    <font>
      <b/>
      <sz val="12"/>
      <name val="Arial"/>
      <family val="2"/>
    </font>
    <font>
      <vertAlign val="superscript"/>
      <sz val="9"/>
      <color rgb="FF000000"/>
      <name val="Arial"/>
      <family val="2"/>
    </font>
    <font>
      <b/>
      <sz val="26"/>
      <color theme="1"/>
      <name val="Arial"/>
    </font>
    <font>
      <sz val="10"/>
      <color theme="1"/>
      <name val="Arial"/>
    </font>
    <font>
      <sz val="10"/>
      <color rgb="FF000000"/>
      <name val="Arial"/>
    </font>
    <font>
      <vertAlign val="superscript"/>
      <sz val="10"/>
      <color rgb="FF000000"/>
      <name val="Arial"/>
    </font>
    <font>
      <sz val="10"/>
      <color rgb="FF000000"/>
      <name val="Wingdings"/>
    </font>
    <font>
      <sz val="9"/>
      <color rgb="FF000000"/>
      <name val="Calibri"/>
      <family val="2"/>
    </font>
    <font>
      <strike/>
      <sz val="10"/>
      <color rgb="FF000000"/>
      <name val="Arial"/>
      <family val="2"/>
    </font>
    <font>
      <i/>
      <sz val="10"/>
      <color theme="1"/>
      <name val="Arial"/>
      <family val="2"/>
    </font>
    <font>
      <vertAlign val="subscript"/>
      <sz val="10"/>
      <color theme="1"/>
      <name val="Trebuchet MS"/>
      <family val="2"/>
    </font>
    <font>
      <b/>
      <vertAlign val="subscript"/>
      <sz val="12"/>
      <color rgb="FFC00000"/>
      <name val="Arial"/>
      <family val="2"/>
    </font>
    <font>
      <vertAlign val="subscript"/>
      <sz val="10"/>
      <color rgb="FF000000"/>
      <name val="Arial"/>
      <family val="2"/>
    </font>
    <font>
      <sz val="10"/>
      <color rgb="FF000000"/>
      <name val="Arial"/>
      <family val="2"/>
      <charset val="2"/>
    </font>
    <font>
      <sz val="10"/>
      <color theme="1"/>
      <name val="Arial"/>
      <family val="2"/>
      <charset val="2"/>
    </font>
  </fonts>
  <fills count="1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9B9B"/>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tint="-0.249977111117893"/>
        <bgColor indexed="64"/>
      </patternFill>
    </fill>
    <fill>
      <patternFill patternType="solid">
        <fgColor theme="0" tint="-0.249977111117893"/>
        <bgColor rgb="FF000000"/>
      </patternFill>
    </fill>
    <fill>
      <patternFill patternType="solid">
        <fgColor rgb="FFF2F2F2"/>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8" tint="0.79998168889431442"/>
        <bgColor indexed="64"/>
      </patternFill>
    </fill>
  </fills>
  <borders count="54">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auto="1"/>
      </left>
      <right style="thin">
        <color auto="1"/>
      </right>
      <top style="thin">
        <color auto="1"/>
      </top>
      <bottom/>
      <diagonal/>
    </border>
    <border>
      <left/>
      <right style="thin">
        <color rgb="FF000000"/>
      </right>
      <top style="thin">
        <color auto="1"/>
      </top>
      <bottom style="thin">
        <color auto="1"/>
      </bottom>
      <diagonal/>
    </border>
    <border>
      <left style="thin">
        <color indexed="64"/>
      </left>
      <right style="thin">
        <color rgb="FF000000"/>
      </right>
      <top style="thin">
        <color indexed="64"/>
      </top>
      <bottom style="thin">
        <color indexed="64"/>
      </bottom>
      <diagonal/>
    </border>
    <border>
      <left style="thin">
        <color rgb="FF000000"/>
      </left>
      <right style="thin">
        <color auto="1"/>
      </right>
      <top style="thin">
        <color rgb="FF000000"/>
      </top>
      <bottom style="thin">
        <color auto="1"/>
      </bottom>
      <diagonal/>
    </border>
    <border>
      <left style="thin">
        <color rgb="FF000000"/>
      </left>
      <right/>
      <top style="thin">
        <color auto="1"/>
      </top>
      <bottom style="thin">
        <color auto="1"/>
      </bottom>
      <diagonal/>
    </border>
    <border>
      <left style="thin">
        <color auto="1"/>
      </left>
      <right style="thin">
        <color auto="1"/>
      </right>
      <top style="thin">
        <color rgb="FF000000"/>
      </top>
      <bottom style="thin">
        <color auto="1"/>
      </bottom>
      <diagonal/>
    </border>
    <border>
      <left style="thin">
        <color auto="1"/>
      </left>
      <right style="thin">
        <color rgb="FF000000"/>
      </right>
      <top style="thin">
        <color rgb="FF000000"/>
      </top>
      <bottom style="thin">
        <color auto="1"/>
      </bottom>
      <diagonal/>
    </border>
    <border>
      <left style="thin">
        <color rgb="FF000000"/>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thin">
        <color rgb="FF000000"/>
      </right>
      <top style="thin">
        <color auto="1"/>
      </top>
      <bottom style="thin">
        <color rgb="FF000000"/>
      </bottom>
      <diagonal/>
    </border>
    <border>
      <left style="thin">
        <color rgb="FF000000"/>
      </left>
      <right style="thin">
        <color auto="1"/>
      </right>
      <top style="thin">
        <color auto="1"/>
      </top>
      <bottom style="thin">
        <color auto="1"/>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auto="1"/>
      </right>
      <top style="thin">
        <color rgb="FF000000"/>
      </top>
      <bottom style="thin">
        <color rgb="FF000000"/>
      </bottom>
      <diagonal/>
    </border>
    <border>
      <left/>
      <right style="thin">
        <color auto="1"/>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auto="1"/>
      </right>
      <top/>
      <bottom style="thin">
        <color auto="1"/>
      </bottom>
      <diagonal/>
    </border>
    <border>
      <left/>
      <right style="thin">
        <color rgb="FF000000"/>
      </right>
      <top/>
      <bottom style="thin">
        <color auto="1"/>
      </bottom>
      <diagonal/>
    </border>
    <border>
      <left style="thin">
        <color rgb="FF000000"/>
      </left>
      <right style="thin">
        <color auto="1"/>
      </right>
      <top/>
      <bottom style="thin">
        <color rgb="FF000000"/>
      </bottom>
      <diagonal/>
    </border>
    <border>
      <left/>
      <right style="thin">
        <color auto="1"/>
      </right>
      <top/>
      <bottom style="thin">
        <color rgb="FF000000"/>
      </bottom>
      <diagonal/>
    </border>
    <border>
      <left/>
      <right style="thin">
        <color rgb="FF000000"/>
      </right>
      <top/>
      <bottom style="thin">
        <color rgb="FF000000"/>
      </bottom>
      <diagonal/>
    </border>
    <border>
      <left/>
      <right/>
      <top style="thin">
        <color auto="1"/>
      </top>
      <bottom/>
      <diagonal/>
    </border>
    <border>
      <left style="thin">
        <color rgb="FF000000"/>
      </left>
      <right style="thin">
        <color auto="1"/>
      </right>
      <top/>
      <bottom/>
      <diagonal/>
    </border>
    <border>
      <left/>
      <right style="thin">
        <color rgb="FF000000"/>
      </right>
      <top/>
      <bottom/>
      <diagonal/>
    </border>
    <border>
      <left style="thin">
        <color rgb="FF000000"/>
      </left>
      <right/>
      <top/>
      <bottom style="thin">
        <color auto="1"/>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auto="1"/>
      </right>
      <top style="thin">
        <color rgb="FF000000"/>
      </top>
      <bottom style="thin">
        <color auto="1"/>
      </bottom>
      <diagonal/>
    </border>
    <border>
      <left style="thin">
        <color rgb="FF000000"/>
      </left>
      <right/>
      <top style="thin">
        <color rgb="FF000000"/>
      </top>
      <bottom style="thin">
        <color indexed="64"/>
      </bottom>
      <diagonal/>
    </border>
    <border>
      <left/>
      <right/>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s>
  <cellStyleXfs count="36">
    <xf numFmtId="0" fontId="0" fillId="0" borderId="0"/>
    <xf numFmtId="43" fontId="4" fillId="0" borderId="0" applyFont="0" applyFill="0" applyBorder="0" applyAlignment="0" applyProtection="0"/>
    <xf numFmtId="9" fontId="4" fillId="0" borderId="0" applyFont="0" applyFill="0" applyBorder="0" applyAlignment="0" applyProtection="0"/>
    <xf numFmtId="0" fontId="8" fillId="0" borderId="0"/>
    <xf numFmtId="0" fontId="12" fillId="8"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3" fillId="7" borderId="0" applyNumberFormat="0" applyBorder="0" applyAlignment="0" applyProtection="0"/>
    <xf numFmtId="0" fontId="14" fillId="7" borderId="0" applyNumberFormat="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0" fontId="3" fillId="0" borderId="0"/>
    <xf numFmtId="0" fontId="3" fillId="0" borderId="0"/>
    <xf numFmtId="0" fontId="15" fillId="0" borderId="0"/>
    <xf numFmtId="43" fontId="15" fillId="0" borderId="0" applyFont="0" applyFill="0" applyBorder="0" applyAlignment="0" applyProtection="0"/>
    <xf numFmtId="9" fontId="15" fillId="0" borderId="0" applyFont="0" applyFill="0" applyBorder="0" applyAlignment="0" applyProtection="0"/>
    <xf numFmtId="0" fontId="16" fillId="0" borderId="0" applyNumberFormat="0" applyFill="0" applyBorder="0" applyAlignment="0" applyProtection="0">
      <alignment vertical="top"/>
      <protection locked="0"/>
    </xf>
    <xf numFmtId="0" fontId="17" fillId="9" borderId="0" applyNumberFormat="0" applyBorder="0" applyAlignment="0" applyProtection="0"/>
    <xf numFmtId="0" fontId="9" fillId="0" borderId="0"/>
    <xf numFmtId="43" fontId="9" fillId="0" borderId="0" applyFont="0" applyFill="0" applyBorder="0" applyAlignment="0" applyProtection="0"/>
    <xf numFmtId="0" fontId="15" fillId="0" borderId="0"/>
    <xf numFmtId="0" fontId="15" fillId="0" borderId="0"/>
    <xf numFmtId="0" fontId="9" fillId="0" borderId="0"/>
    <xf numFmtId="0" fontId="42" fillId="0" borderId="0"/>
    <xf numFmtId="43" fontId="4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9" fontId="42" fillId="0" borderId="0" applyFont="0" applyFill="0" applyBorder="0" applyAlignment="0" applyProtection="0"/>
    <xf numFmtId="166" fontId="4" fillId="0" borderId="0" applyFont="0" applyFill="0" applyBorder="0" applyAlignment="0" applyProtection="0"/>
  </cellStyleXfs>
  <cellXfs count="727">
    <xf numFmtId="0" fontId="0" fillId="0" borderId="0" xfId="0"/>
    <xf numFmtId="0" fontId="0" fillId="0" borderId="0" xfId="0" applyAlignment="1">
      <alignment vertical="top"/>
    </xf>
    <xf numFmtId="0" fontId="7" fillId="0" borderId="13" xfId="0" applyFont="1" applyBorder="1" applyAlignment="1">
      <alignment vertical="center"/>
    </xf>
    <xf numFmtId="3" fontId="0" fillId="0" borderId="0" xfId="0" applyNumberFormat="1"/>
    <xf numFmtId="3" fontId="6" fillId="0" borderId="14" xfId="0" applyNumberFormat="1" applyFont="1" applyBorder="1" applyAlignment="1">
      <alignment vertical="center"/>
    </xf>
    <xf numFmtId="0" fontId="7" fillId="0" borderId="15" xfId="0" applyFont="1" applyBorder="1" applyAlignment="1">
      <alignment vertical="center"/>
    </xf>
    <xf numFmtId="3" fontId="6" fillId="0" borderId="16" xfId="0" applyNumberFormat="1" applyFont="1" applyBorder="1" applyAlignment="1">
      <alignment vertical="center"/>
    </xf>
    <xf numFmtId="0" fontId="7" fillId="0" borderId="0" xfId="0" applyFont="1" applyAlignment="1">
      <alignment vertical="center"/>
    </xf>
    <xf numFmtId="0" fontId="7" fillId="0" borderId="17" xfId="0" applyFont="1" applyBorder="1" applyAlignment="1">
      <alignment vertical="center"/>
    </xf>
    <xf numFmtId="0" fontId="5" fillId="0" borderId="0" xfId="0" applyFont="1"/>
    <xf numFmtId="3" fontId="8" fillId="0" borderId="2" xfId="3" applyNumberFormat="1" applyBorder="1" applyAlignment="1">
      <alignment horizontal="right"/>
    </xf>
    <xf numFmtId="0" fontId="19" fillId="0" borderId="0" xfId="0" applyFont="1"/>
    <xf numFmtId="0" fontId="22" fillId="0" borderId="2" xfId="0" applyFont="1" applyBorder="1" applyAlignment="1">
      <alignment horizontal="left" vertical="center"/>
    </xf>
    <xf numFmtId="0" fontId="19" fillId="0" borderId="0" xfId="0" applyFont="1" applyAlignment="1">
      <alignment horizontal="center"/>
    </xf>
    <xf numFmtId="0" fontId="21" fillId="3" borderId="5" xfId="0" applyFont="1" applyFill="1" applyBorder="1" applyAlignment="1">
      <alignment vertical="center" wrapText="1"/>
    </xf>
    <xf numFmtId="0" fontId="21" fillId="3" borderId="1" xfId="0" applyFont="1" applyFill="1" applyBorder="1" applyAlignment="1">
      <alignment vertical="center" wrapText="1"/>
    </xf>
    <xf numFmtId="0" fontId="21" fillId="3" borderId="3" xfId="0" applyFont="1" applyFill="1" applyBorder="1" applyAlignment="1">
      <alignment vertical="center" wrapText="1"/>
    </xf>
    <xf numFmtId="0" fontId="19" fillId="0" borderId="0" xfId="0" applyFont="1" applyAlignment="1">
      <alignment vertical="center" wrapText="1"/>
    </xf>
    <xf numFmtId="0" fontId="32" fillId="0" borderId="0" xfId="0" applyFont="1" applyAlignment="1">
      <alignment horizontal="center" vertical="center" wrapText="1"/>
    </xf>
    <xf numFmtId="0" fontId="22" fillId="4" borderId="2" xfId="0" applyFont="1" applyFill="1" applyBorder="1" applyAlignment="1">
      <alignment horizontal="left" vertical="center" wrapText="1"/>
    </xf>
    <xf numFmtId="0" fontId="22" fillId="4" borderId="2" xfId="0" applyFont="1" applyFill="1" applyBorder="1" applyAlignment="1">
      <alignment horizontal="center" vertical="center" wrapText="1"/>
    </xf>
    <xf numFmtId="0" fontId="22" fillId="4" borderId="2" xfId="0" quotePrefix="1" applyFont="1" applyFill="1" applyBorder="1" applyAlignment="1">
      <alignment horizontal="center" vertical="center" wrapText="1"/>
    </xf>
    <xf numFmtId="0" fontId="32" fillId="0" borderId="0" xfId="0" applyFont="1" applyAlignment="1">
      <alignment vertical="center" wrapText="1"/>
    </xf>
    <xf numFmtId="0" fontId="22" fillId="2" borderId="2" xfId="0" applyFont="1" applyFill="1" applyBorder="1" applyAlignment="1">
      <alignment horizontal="left" vertical="center" wrapText="1"/>
    </xf>
    <xf numFmtId="0" fontId="22" fillId="6" borderId="2" xfId="0" applyFont="1" applyFill="1" applyBorder="1" applyAlignment="1">
      <alignment horizontal="left" vertical="center" wrapText="1"/>
    </xf>
    <xf numFmtId="168" fontId="22" fillId="0" borderId="2" xfId="0" applyNumberFormat="1" applyFont="1" applyBorder="1" applyAlignment="1">
      <alignment horizontal="center" vertical="center" wrapText="1"/>
    </xf>
    <xf numFmtId="0" fontId="22" fillId="0" borderId="2" xfId="0" applyFont="1" applyBorder="1" applyAlignment="1">
      <alignment horizontal="left" vertical="center" wrapText="1"/>
    </xf>
    <xf numFmtId="0" fontId="22" fillId="0" borderId="2" xfId="0" applyFont="1" applyBorder="1" applyAlignment="1">
      <alignment horizontal="center" vertical="center" wrapText="1"/>
    </xf>
    <xf numFmtId="0" fontId="22" fillId="4" borderId="5" xfId="0" applyFont="1" applyFill="1" applyBorder="1" applyAlignment="1">
      <alignment vertical="center" wrapText="1"/>
    </xf>
    <xf numFmtId="0" fontId="22" fillId="4" borderId="1" xfId="0" applyFont="1" applyFill="1" applyBorder="1" applyAlignment="1">
      <alignment vertical="center" wrapText="1"/>
    </xf>
    <xf numFmtId="0" fontId="22" fillId="4" borderId="3" xfId="0" applyFont="1" applyFill="1" applyBorder="1" applyAlignment="1">
      <alignment vertical="center" wrapText="1"/>
    </xf>
    <xf numFmtId="0" fontId="19" fillId="2" borderId="0" xfId="0" applyFont="1" applyFill="1" applyAlignment="1">
      <alignment vertical="center" wrapText="1"/>
    </xf>
    <xf numFmtId="0" fontId="22" fillId="5" borderId="2" xfId="0" applyFont="1" applyFill="1" applyBorder="1" applyAlignment="1">
      <alignment vertical="center" wrapText="1"/>
    </xf>
    <xf numFmtId="0" fontId="22" fillId="5" borderId="5" xfId="0" applyFont="1" applyFill="1" applyBorder="1" applyAlignment="1">
      <alignment vertical="center" wrapText="1"/>
    </xf>
    <xf numFmtId="0" fontId="22" fillId="5" borderId="1" xfId="0" applyFont="1" applyFill="1" applyBorder="1" applyAlignment="1">
      <alignment vertical="center" wrapText="1"/>
    </xf>
    <xf numFmtId="0" fontId="22" fillId="5" borderId="39" xfId="0" applyFont="1" applyFill="1" applyBorder="1" applyAlignment="1">
      <alignment vertical="center" wrapText="1"/>
    </xf>
    <xf numFmtId="0" fontId="32" fillId="2" borderId="0" xfId="0" applyFont="1" applyFill="1" applyAlignment="1">
      <alignment vertical="center" wrapText="1"/>
    </xf>
    <xf numFmtId="3" fontId="22" fillId="4" borderId="2" xfId="0" applyNumberFormat="1" applyFont="1" applyFill="1" applyBorder="1" applyAlignment="1">
      <alignment horizontal="center" vertical="center" wrapText="1"/>
    </xf>
    <xf numFmtId="0" fontId="22" fillId="0" borderId="0" xfId="0" applyFont="1" applyAlignment="1">
      <alignment vertical="center" wrapText="1"/>
    </xf>
    <xf numFmtId="0" fontId="33" fillId="2" borderId="5" xfId="0" applyFont="1" applyFill="1" applyBorder="1" applyAlignment="1">
      <alignment vertical="center" wrapText="1"/>
    </xf>
    <xf numFmtId="0" fontId="18" fillId="0" borderId="1" xfId="0" applyFont="1" applyBorder="1" applyAlignment="1">
      <alignment vertical="center" wrapText="1"/>
    </xf>
    <xf numFmtId="173" fontId="18" fillId="0" borderId="1" xfId="0" applyNumberFormat="1" applyFont="1" applyBorder="1" applyAlignment="1">
      <alignment vertical="center" wrapText="1"/>
    </xf>
    <xf numFmtId="3" fontId="18" fillId="0" borderId="1" xfId="0" applyNumberFormat="1" applyFont="1" applyBorder="1" applyAlignment="1">
      <alignment vertical="center" wrapText="1"/>
    </xf>
    <xf numFmtId="0" fontId="37" fillId="4" borderId="2" xfId="0" applyFont="1" applyFill="1" applyBorder="1" applyAlignment="1">
      <alignment horizontal="left" vertical="center" wrapText="1"/>
    </xf>
    <xf numFmtId="3" fontId="22" fillId="5" borderId="1" xfId="0" applyNumberFormat="1" applyFont="1" applyFill="1" applyBorder="1" applyAlignment="1">
      <alignment vertical="center" wrapText="1"/>
    </xf>
    <xf numFmtId="0" fontId="22" fillId="5" borderId="2" xfId="0" applyFont="1" applyFill="1" applyBorder="1" applyAlignment="1">
      <alignment horizontal="left" vertical="center" wrapText="1"/>
    </xf>
    <xf numFmtId="0" fontId="22" fillId="4" borderId="4" xfId="0" applyFont="1" applyFill="1" applyBorder="1" applyAlignment="1">
      <alignment horizontal="left" vertical="center" wrapText="1"/>
    </xf>
    <xf numFmtId="0" fontId="22" fillId="4" borderId="4" xfId="0" applyFont="1" applyFill="1" applyBorder="1" applyAlignment="1">
      <alignment horizontal="center" vertical="center" wrapText="1"/>
    </xf>
    <xf numFmtId="0" fontId="22" fillId="5" borderId="3" xfId="0" applyFont="1" applyFill="1" applyBorder="1" applyAlignment="1">
      <alignment vertical="center" wrapText="1"/>
    </xf>
    <xf numFmtId="9" fontId="22" fillId="0" borderId="2" xfId="0" applyNumberFormat="1" applyFont="1" applyBorder="1" applyAlignment="1">
      <alignment horizontal="center" vertical="center" wrapText="1"/>
    </xf>
    <xf numFmtId="3" fontId="22" fillId="4" borderId="18" xfId="0" applyNumberFormat="1" applyFont="1" applyFill="1" applyBorder="1" applyAlignment="1">
      <alignment vertical="center" wrapText="1"/>
    </xf>
    <xf numFmtId="0" fontId="22" fillId="4" borderId="5" xfId="0" applyFont="1" applyFill="1" applyBorder="1" applyAlignment="1">
      <alignment horizontal="center" vertical="center" wrapText="1"/>
    </xf>
    <xf numFmtId="3" fontId="22" fillId="4" borderId="4" xfId="0" applyNumberFormat="1" applyFont="1" applyFill="1" applyBorder="1" applyAlignment="1">
      <alignment vertical="center" wrapText="1"/>
    </xf>
    <xf numFmtId="3" fontId="22" fillId="4" borderId="2" xfId="0" applyNumberFormat="1" applyFont="1" applyFill="1" applyBorder="1" applyAlignment="1">
      <alignment horizontal="left" vertical="center" wrapText="1"/>
    </xf>
    <xf numFmtId="0" fontId="22" fillId="0" borderId="0" xfId="0" applyFont="1" applyAlignment="1">
      <alignment horizontal="left" vertical="center" wrapText="1"/>
    </xf>
    <xf numFmtId="0" fontId="33" fillId="0" borderId="5" xfId="0" applyFont="1" applyBorder="1" applyAlignment="1">
      <alignment vertical="center" wrapText="1"/>
    </xf>
    <xf numFmtId="0" fontId="33" fillId="0" borderId="1" xfId="0" applyFont="1" applyBorder="1" applyAlignment="1">
      <alignment vertical="center" wrapText="1"/>
    </xf>
    <xf numFmtId="0" fontId="33" fillId="0" borderId="3" xfId="0" applyFont="1" applyBorder="1" applyAlignment="1">
      <alignment vertical="center" wrapText="1"/>
    </xf>
    <xf numFmtId="3" fontId="22" fillId="5" borderId="5" xfId="0" applyNumberFormat="1" applyFont="1" applyFill="1" applyBorder="1" applyAlignment="1">
      <alignment vertical="center" wrapText="1"/>
    </xf>
    <xf numFmtId="3" fontId="22" fillId="5" borderId="3" xfId="0" applyNumberFormat="1" applyFont="1" applyFill="1" applyBorder="1" applyAlignment="1">
      <alignment vertical="center" wrapText="1"/>
    </xf>
    <xf numFmtId="168" fontId="33" fillId="0" borderId="1" xfId="0" applyNumberFormat="1" applyFont="1" applyBorder="1" applyAlignment="1">
      <alignment vertical="center" wrapText="1"/>
    </xf>
    <xf numFmtId="0" fontId="37" fillId="0" borderId="0" xfId="0" applyFont="1" applyAlignment="1">
      <alignment vertical="center"/>
    </xf>
    <xf numFmtId="0" fontId="8" fillId="0" borderId="0" xfId="0" applyFont="1" applyAlignment="1">
      <alignment vertical="center"/>
    </xf>
    <xf numFmtId="0" fontId="39" fillId="0" borderId="0" xfId="0" applyFont="1" applyAlignment="1">
      <alignment horizontal="center" vertical="center" wrapText="1"/>
    </xf>
    <xf numFmtId="0" fontId="39" fillId="0" borderId="0" xfId="0" applyFont="1" applyAlignment="1">
      <alignment horizontal="center" vertical="center"/>
    </xf>
    <xf numFmtId="0" fontId="24" fillId="0" borderId="0" xfId="0" applyFont="1" applyAlignment="1">
      <alignment vertical="center"/>
    </xf>
    <xf numFmtId="0" fontId="8" fillId="0" borderId="0" xfId="0" applyFont="1"/>
    <xf numFmtId="3" fontId="8" fillId="0" borderId="0" xfId="0" applyNumberFormat="1" applyFont="1" applyAlignment="1">
      <alignment horizontal="right" vertical="center"/>
    </xf>
    <xf numFmtId="0" fontId="22" fillId="0" borderId="0" xfId="0" applyFont="1" applyAlignment="1">
      <alignment horizontal="left"/>
    </xf>
    <xf numFmtId="0" fontId="19" fillId="0" borderId="0" xfId="0" applyFont="1" applyAlignment="1">
      <alignment wrapText="1"/>
    </xf>
    <xf numFmtId="0" fontId="22" fillId="10" borderId="2" xfId="0" applyFont="1" applyFill="1" applyBorder="1" applyAlignment="1">
      <alignment horizontal="center" vertical="center" wrapText="1"/>
    </xf>
    <xf numFmtId="0" fontId="22" fillId="0" borderId="0" xfId="0" applyFont="1"/>
    <xf numFmtId="0" fontId="24" fillId="0" borderId="21"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27" xfId="0" applyFont="1" applyBorder="1" applyAlignment="1">
      <alignment horizontal="center" vertical="center" wrapText="1"/>
    </xf>
    <xf numFmtId="0" fontId="2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0" xfId="0" applyFont="1" applyAlignment="1">
      <alignment horizontal="center" vertical="center" wrapText="1"/>
    </xf>
    <xf numFmtId="0" fontId="22" fillId="0" borderId="2" xfId="0" applyFont="1" applyBorder="1" applyAlignment="1">
      <alignment vertical="center"/>
    </xf>
    <xf numFmtId="0" fontId="24" fillId="0" borderId="0" xfId="0" applyFont="1" applyAlignment="1">
      <alignment wrapText="1"/>
    </xf>
    <xf numFmtId="167" fontId="8" fillId="0" borderId="29" xfId="0" applyNumberFormat="1" applyFont="1" applyBorder="1" applyAlignment="1">
      <alignment horizontal="center" wrapText="1"/>
    </xf>
    <xf numFmtId="0" fontId="24" fillId="0" borderId="9" xfId="0" applyFont="1" applyBorder="1"/>
    <xf numFmtId="0" fontId="30" fillId="0" borderId="4" xfId="0" applyFont="1" applyBorder="1"/>
    <xf numFmtId="0" fontId="30" fillId="0" borderId="4" xfId="0" applyFont="1" applyBorder="1" applyAlignment="1">
      <alignment wrapText="1"/>
    </xf>
    <xf numFmtId="0" fontId="30" fillId="0" borderId="3" xfId="0" applyFont="1" applyBorder="1" applyAlignment="1">
      <alignment vertical="center" wrapText="1"/>
    </xf>
    <xf numFmtId="174" fontId="8" fillId="0" borderId="21" xfId="0" applyNumberFormat="1" applyFont="1" applyBorder="1" applyAlignment="1">
      <alignment horizontal="center" vertical="center" wrapText="1"/>
    </xf>
    <xf numFmtId="0" fontId="22" fillId="0" borderId="2" xfId="0" applyFont="1" applyBorder="1" applyAlignment="1">
      <alignment vertical="center" wrapText="1"/>
    </xf>
    <xf numFmtId="0" fontId="22" fillId="0" borderId="2" xfId="0" quotePrefix="1" applyFont="1" applyBorder="1" applyAlignment="1">
      <alignment vertical="center"/>
    </xf>
    <xf numFmtId="0" fontId="8" fillId="0" borderId="28" xfId="0" applyFont="1" applyBorder="1" applyAlignment="1">
      <alignment horizontal="center" vertical="center" wrapText="1"/>
    </xf>
    <xf numFmtId="0" fontId="8" fillId="0" borderId="3" xfId="0" applyFont="1" applyBorder="1" applyAlignment="1">
      <alignment horizontal="center" vertical="center" wrapText="1"/>
    </xf>
    <xf numFmtId="0" fontId="40" fillId="11" borderId="9" xfId="0" applyFont="1" applyFill="1" applyBorder="1"/>
    <xf numFmtId="0" fontId="21" fillId="10" borderId="1" xfId="0" applyFont="1" applyFill="1" applyBorder="1"/>
    <xf numFmtId="0" fontId="24" fillId="0" borderId="2" xfId="0" applyFont="1" applyBorder="1" applyAlignment="1">
      <alignment horizontal="center" vertical="center"/>
    </xf>
    <xf numFmtId="169" fontId="24" fillId="0" borderId="2" xfId="0" applyNumberFormat="1" applyFont="1" applyBorder="1" applyAlignment="1">
      <alignment horizontal="center" vertical="center"/>
    </xf>
    <xf numFmtId="0" fontId="22" fillId="0" borderId="5" xfId="0" applyFont="1" applyBorder="1" applyAlignment="1">
      <alignment horizontal="left" vertical="center" wrapText="1"/>
    </xf>
    <xf numFmtId="0" fontId="30" fillId="0" borderId="0" xfId="0" applyFont="1"/>
    <xf numFmtId="0" fontId="22" fillId="0" borderId="0" xfId="0" applyFont="1" applyAlignment="1">
      <alignment horizontal="left" vertical="center"/>
    </xf>
    <xf numFmtId="0" fontId="26" fillId="0" borderId="0" xfId="0" applyFont="1" applyAlignment="1">
      <alignment horizontal="center" vertical="center" wrapText="1"/>
    </xf>
    <xf numFmtId="0" fontId="24" fillId="13" borderId="2" xfId="0" applyFont="1" applyFill="1" applyBorder="1" applyAlignment="1">
      <alignment horizontal="center" vertical="center" wrapText="1"/>
    </xf>
    <xf numFmtId="3" fontId="24" fillId="14" borderId="2" xfId="0" applyNumberFormat="1" applyFont="1" applyFill="1" applyBorder="1" applyAlignment="1">
      <alignment horizontal="center" vertical="center" wrapText="1"/>
    </xf>
    <xf numFmtId="0" fontId="24" fillId="14" borderId="2" xfId="0" applyFont="1" applyFill="1" applyBorder="1" applyAlignment="1">
      <alignment horizontal="center" vertical="center" wrapText="1"/>
    </xf>
    <xf numFmtId="0" fontId="24" fillId="14" borderId="2" xfId="0" applyFont="1" applyFill="1" applyBorder="1" applyAlignment="1">
      <alignment horizontal="center" vertical="center"/>
    </xf>
    <xf numFmtId="0" fontId="33" fillId="0" borderId="18" xfId="0" applyFont="1" applyBorder="1" applyAlignment="1">
      <alignment vertical="center"/>
    </xf>
    <xf numFmtId="9" fontId="24" fillId="0" borderId="18" xfId="0" applyNumberFormat="1" applyFont="1" applyBorder="1" applyAlignment="1">
      <alignment horizontal="center" vertical="center" wrapText="1"/>
    </xf>
    <xf numFmtId="169" fontId="24" fillId="0" borderId="39" xfId="0" applyNumberFormat="1" applyFont="1" applyBorder="1" applyAlignment="1">
      <alignment horizontal="center"/>
    </xf>
    <xf numFmtId="0" fontId="24" fillId="0" borderId="2" xfId="0" applyFont="1" applyBorder="1" applyAlignment="1">
      <alignment horizontal="center" vertical="center" wrapText="1"/>
    </xf>
    <xf numFmtId="0" fontId="22" fillId="0" borderId="2" xfId="0" applyFont="1" applyBorder="1"/>
    <xf numFmtId="0" fontId="22" fillId="6" borderId="2" xfId="0" applyFont="1" applyFill="1" applyBorder="1"/>
    <xf numFmtId="3" fontId="24" fillId="0" borderId="2" xfId="0" applyNumberFormat="1" applyFont="1" applyBorder="1" applyAlignment="1">
      <alignment horizontal="center"/>
    </xf>
    <xf numFmtId="3" fontId="24" fillId="0" borderId="2" xfId="0" applyNumberFormat="1" applyFont="1" applyBorder="1" applyAlignment="1">
      <alignment horizontal="center" vertical="center" wrapText="1"/>
    </xf>
    <xf numFmtId="0" fontId="22" fillId="0" borderId="2" xfId="0" applyFont="1" applyBorder="1" applyAlignment="1">
      <alignment horizontal="left"/>
    </xf>
    <xf numFmtId="0" fontId="30" fillId="0" borderId="2" xfId="0" applyFont="1" applyBorder="1" applyAlignment="1">
      <alignment horizontal="left"/>
    </xf>
    <xf numFmtId="6"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6" fontId="8" fillId="0" borderId="3" xfId="0" applyNumberFormat="1" applyFont="1" applyBorder="1" applyAlignment="1">
      <alignment horizontal="center" vertical="center" wrapText="1"/>
    </xf>
    <xf numFmtId="0" fontId="37" fillId="0" borderId="2" xfId="0" applyFont="1" applyBorder="1" applyAlignment="1">
      <alignment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37" fillId="0" borderId="2" xfId="0" applyFont="1" applyBorder="1" applyAlignment="1">
      <alignment vertical="center" wrapText="1"/>
    </xf>
    <xf numFmtId="9" fontId="8" fillId="0" borderId="2" xfId="0" applyNumberFormat="1" applyFont="1" applyBorder="1" applyAlignment="1">
      <alignment horizontal="center" vertical="center" wrapText="1"/>
    </xf>
    <xf numFmtId="9" fontId="8" fillId="0" borderId="2" xfId="2" applyFont="1" applyFill="1" applyBorder="1" applyAlignment="1">
      <alignment horizontal="center" vertical="center"/>
    </xf>
    <xf numFmtId="0" fontId="21" fillId="0" borderId="0" xfId="0" applyFont="1" applyAlignment="1">
      <alignment vertical="center" wrapText="1"/>
    </xf>
    <xf numFmtId="0" fontId="38" fillId="0" borderId="0" xfId="0" applyFont="1" applyAlignment="1">
      <alignment horizontal="center" vertical="center" wrapText="1"/>
    </xf>
    <xf numFmtId="0" fontId="22" fillId="0" borderId="0" xfId="0" applyFont="1" applyAlignment="1">
      <alignment horizontal="center" vertical="center" wrapText="1"/>
    </xf>
    <xf numFmtId="0" fontId="8" fillId="6" borderId="2" xfId="0" applyFont="1" applyFill="1" applyBorder="1" applyAlignment="1">
      <alignment horizontal="center"/>
    </xf>
    <xf numFmtId="3" fontId="8" fillId="6" borderId="2" xfId="0" applyNumberFormat="1" applyFont="1" applyFill="1" applyBorder="1" applyAlignment="1">
      <alignment horizontal="center" vertical="center" wrapText="1"/>
    </xf>
    <xf numFmtId="3" fontId="37" fillId="6" borderId="2" xfId="0" applyNumberFormat="1" applyFont="1" applyFill="1" applyBorder="1" applyAlignment="1">
      <alignment horizontal="center" vertical="center" wrapText="1"/>
    </xf>
    <xf numFmtId="0" fontId="22" fillId="4" borderId="22" xfId="0" applyFont="1" applyFill="1" applyBorder="1" applyAlignment="1">
      <alignment horizontal="center" vertical="center" wrapText="1"/>
    </xf>
    <xf numFmtId="0" fontId="22" fillId="4" borderId="28" xfId="0" applyFont="1" applyFill="1" applyBorder="1" applyAlignment="1">
      <alignment vertical="center" wrapText="1"/>
    </xf>
    <xf numFmtId="0" fontId="22" fillId="4" borderId="20" xfId="0" applyFont="1" applyFill="1" applyBorder="1" applyAlignment="1">
      <alignment vertical="center" wrapText="1"/>
    </xf>
    <xf numFmtId="0" fontId="33" fillId="0" borderId="0" xfId="0" applyFont="1" applyAlignment="1">
      <alignment vertical="center" wrapText="1"/>
    </xf>
    <xf numFmtId="0" fontId="30" fillId="0" borderId="2" xfId="0" applyFont="1" applyBorder="1" applyAlignment="1">
      <alignment vertical="center"/>
    </xf>
    <xf numFmtId="3" fontId="30" fillId="0" borderId="2" xfId="0" applyNumberFormat="1" applyFont="1" applyBorder="1" applyAlignment="1">
      <alignment horizontal="left" vertical="center" wrapText="1"/>
    </xf>
    <xf numFmtId="0" fontId="30" fillId="0" borderId="2" xfId="0" applyFont="1" applyBorder="1" applyAlignment="1">
      <alignment horizontal="left" vertical="center" wrapText="1"/>
    </xf>
    <xf numFmtId="0" fontId="22" fillId="4" borderId="19" xfId="0" applyFont="1" applyFill="1" applyBorder="1" applyAlignment="1">
      <alignment vertical="center" wrapText="1"/>
    </xf>
    <xf numFmtId="0" fontId="22" fillId="12" borderId="2" xfId="0" applyFont="1" applyFill="1" applyBorder="1" applyAlignment="1">
      <alignment horizontal="center" vertical="center" wrapText="1"/>
    </xf>
    <xf numFmtId="0" fontId="22" fillId="12" borderId="2" xfId="0" applyFont="1" applyFill="1" applyBorder="1" applyAlignment="1">
      <alignment horizontal="left" vertical="center" wrapText="1"/>
    </xf>
    <xf numFmtId="9" fontId="22" fillId="0" borderId="2" xfId="0" applyNumberFormat="1" applyFont="1" applyBorder="1" applyAlignment="1">
      <alignment horizontal="center" vertical="center"/>
    </xf>
    <xf numFmtId="0" fontId="22" fillId="0" borderId="2" xfId="0" applyFont="1" applyBorder="1" applyAlignment="1">
      <alignment horizontal="center" vertical="center"/>
    </xf>
    <xf numFmtId="0" fontId="22" fillId="0" borderId="2" xfId="0" applyFont="1" applyBorder="1" applyAlignment="1">
      <alignment horizontal="center"/>
    </xf>
    <xf numFmtId="0" fontId="8" fillId="0" borderId="21" xfId="0" applyFont="1" applyBorder="1" applyAlignment="1">
      <alignment horizontal="center" vertical="center" wrapText="1"/>
    </xf>
    <xf numFmtId="0" fontId="8" fillId="0" borderId="23" xfId="0" applyFont="1" applyBorder="1" applyAlignment="1">
      <alignment horizontal="center" vertical="center" wrapText="1"/>
    </xf>
    <xf numFmtId="9" fontId="37" fillId="0" borderId="2" xfId="0" applyNumberFormat="1" applyFont="1" applyBorder="1" applyAlignment="1">
      <alignment horizontal="center" vertical="center" wrapText="1"/>
    </xf>
    <xf numFmtId="0" fontId="30" fillId="0" borderId="2" xfId="0" applyFont="1" applyBorder="1" applyAlignment="1">
      <alignment horizontal="center" vertical="center" wrapText="1"/>
    </xf>
    <xf numFmtId="0" fontId="22" fillId="0" borderId="0" xfId="0" applyFont="1" applyAlignment="1">
      <alignment vertical="center"/>
    </xf>
    <xf numFmtId="0" fontId="22" fillId="10" borderId="5" xfId="0" applyFont="1" applyFill="1" applyBorder="1" applyAlignment="1">
      <alignment horizontal="center" vertical="center" wrapText="1"/>
    </xf>
    <xf numFmtId="0" fontId="45" fillId="0" borderId="0" xfId="0" applyFont="1" applyAlignment="1">
      <alignment vertical="top" wrapText="1"/>
    </xf>
    <xf numFmtId="0" fontId="22" fillId="0" borderId="12" xfId="0" applyFont="1" applyBorder="1" applyAlignment="1">
      <alignment vertical="center"/>
    </xf>
    <xf numFmtId="9" fontId="24" fillId="0" borderId="2" xfId="0" applyNumberFormat="1" applyFont="1" applyBorder="1" applyAlignment="1">
      <alignment horizontal="center"/>
    </xf>
    <xf numFmtId="0" fontId="8" fillId="0" borderId="49" xfId="0" applyFont="1" applyBorder="1" applyAlignment="1">
      <alignment horizontal="center" vertical="center" wrapText="1"/>
    </xf>
    <xf numFmtId="3" fontId="22" fillId="0" borderId="2" xfId="0" applyNumberFormat="1" applyFont="1" applyBorder="1" applyAlignment="1">
      <alignment horizontal="center"/>
    </xf>
    <xf numFmtId="0" fontId="8" fillId="0" borderId="46" xfId="0" applyFont="1" applyBorder="1" applyAlignment="1">
      <alignment horizontal="center" vertical="center" wrapText="1"/>
    </xf>
    <xf numFmtId="3" fontId="8" fillId="0" borderId="31" xfId="0" applyNumberFormat="1" applyFont="1" applyBorder="1" applyAlignment="1">
      <alignment horizontal="center" vertical="center" wrapText="1"/>
    </xf>
    <xf numFmtId="0" fontId="30" fillId="0" borderId="0" xfId="0" applyFont="1" applyAlignment="1">
      <alignment vertical="center" wrapText="1"/>
    </xf>
    <xf numFmtId="9" fontId="22" fillId="0" borderId="19" xfId="0" applyNumberFormat="1" applyFont="1" applyBorder="1" applyAlignment="1">
      <alignment horizontal="center" vertical="center"/>
    </xf>
    <xf numFmtId="0" fontId="30" fillId="0" borderId="4" xfId="0" applyFont="1" applyBorder="1" applyAlignment="1">
      <alignment vertical="center"/>
    </xf>
    <xf numFmtId="0" fontId="30" fillId="0" borderId="2" xfId="0" applyFont="1" applyBorder="1" applyAlignment="1">
      <alignment horizontal="center"/>
    </xf>
    <xf numFmtId="0" fontId="30" fillId="0" borderId="4" xfId="0" applyFont="1" applyBorder="1" applyAlignment="1">
      <alignment horizontal="center"/>
    </xf>
    <xf numFmtId="3" fontId="22" fillId="6" borderId="2" xfId="0" applyNumberFormat="1" applyFont="1" applyFill="1" applyBorder="1" applyAlignment="1">
      <alignment horizontal="center"/>
    </xf>
    <xf numFmtId="3" fontId="24" fillId="0" borderId="3" xfId="0" applyNumberFormat="1" applyFont="1" applyBorder="1" applyAlignment="1">
      <alignment horizontal="center" wrapText="1"/>
    </xf>
    <xf numFmtId="0" fontId="24" fillId="0" borderId="3" xfId="0" applyFont="1" applyBorder="1" applyAlignment="1">
      <alignment horizontal="center" wrapText="1"/>
    </xf>
    <xf numFmtId="0" fontId="24" fillId="0" borderId="10" xfId="0" applyFont="1" applyBorder="1" applyAlignment="1">
      <alignment horizontal="center" wrapText="1"/>
    </xf>
    <xf numFmtId="0" fontId="30" fillId="0" borderId="2" xfId="0" applyFont="1" applyBorder="1" applyAlignment="1">
      <alignment horizontal="center" wrapText="1"/>
    </xf>
    <xf numFmtId="9" fontId="30" fillId="0" borderId="2" xfId="0" applyNumberFormat="1" applyFont="1" applyBorder="1" applyAlignment="1">
      <alignment horizontal="center" wrapText="1"/>
    </xf>
    <xf numFmtId="170" fontId="37" fillId="0" borderId="2" xfId="0" applyNumberFormat="1" applyFont="1" applyBorder="1" applyAlignment="1">
      <alignment horizontal="center" vertical="center" wrapText="1"/>
    </xf>
    <xf numFmtId="0" fontId="22" fillId="10" borderId="4" xfId="0" applyFont="1" applyFill="1" applyBorder="1" applyAlignment="1">
      <alignment horizontal="center" vertical="center" wrapText="1"/>
    </xf>
    <xf numFmtId="169" fontId="24" fillId="0" borderId="0" xfId="0" applyNumberFormat="1" applyFont="1" applyAlignment="1">
      <alignment horizontal="center"/>
    </xf>
    <xf numFmtId="0" fontId="24" fillId="0" borderId="18" xfId="0" applyFont="1" applyBorder="1" applyAlignment="1">
      <alignment horizontal="center" vertical="center"/>
    </xf>
    <xf numFmtId="0" fontId="24" fillId="0" borderId="30" xfId="0" applyFont="1" applyBorder="1" applyAlignment="1">
      <alignment horizontal="center" vertical="center"/>
    </xf>
    <xf numFmtId="0" fontId="24" fillId="0" borderId="0" xfId="0" applyFont="1" applyAlignment="1">
      <alignment horizontal="center" vertical="center" wrapText="1"/>
    </xf>
    <xf numFmtId="6" fontId="8" fillId="0" borderId="0" xfId="0" applyNumberFormat="1" applyFont="1" applyAlignment="1">
      <alignment horizontal="center" vertical="center" wrapText="1"/>
    </xf>
    <xf numFmtId="3" fontId="37" fillId="0" borderId="2" xfId="0" applyNumberFormat="1" applyFont="1" applyBorder="1" applyAlignment="1">
      <alignment horizontal="center" wrapText="1"/>
    </xf>
    <xf numFmtId="3" fontId="8" fillId="0" borderId="3" xfId="0" applyNumberFormat="1" applyFont="1" applyBorder="1" applyAlignment="1">
      <alignment horizontal="center" wrapText="1"/>
    </xf>
    <xf numFmtId="0" fontId="22" fillId="0" borderId="9" xfId="0" applyFont="1" applyBorder="1" applyAlignment="1">
      <alignment vertical="center"/>
    </xf>
    <xf numFmtId="3" fontId="37" fillId="2" borderId="2" xfId="0" applyNumberFormat="1" applyFont="1" applyFill="1" applyBorder="1" applyAlignment="1">
      <alignment horizontal="center" vertical="center" wrapText="1"/>
    </xf>
    <xf numFmtId="6" fontId="37" fillId="0" borderId="2" xfId="0" applyNumberFormat="1" applyFont="1" applyBorder="1" applyAlignment="1">
      <alignment horizontal="center" vertical="center" wrapText="1"/>
    </xf>
    <xf numFmtId="3" fontId="37" fillId="0" borderId="2" xfId="0" applyNumberFormat="1" applyFont="1" applyBorder="1" applyAlignment="1">
      <alignment horizontal="center" vertical="center" wrapText="1"/>
    </xf>
    <xf numFmtId="9" fontId="37" fillId="0" borderId="3" xfId="0" applyNumberFormat="1" applyFont="1" applyBorder="1" applyAlignment="1">
      <alignment horizontal="center" vertical="center" wrapText="1"/>
    </xf>
    <xf numFmtId="0" fontId="30" fillId="0" borderId="4" xfId="0" applyFont="1" applyBorder="1" applyAlignment="1">
      <alignment horizontal="center" wrapText="1"/>
    </xf>
    <xf numFmtId="0" fontId="22" fillId="0" borderId="2" xfId="0" quotePrefix="1" applyFont="1" applyBorder="1" applyAlignment="1">
      <alignment horizontal="center" vertical="center" wrapText="1"/>
    </xf>
    <xf numFmtId="0" fontId="8" fillId="0" borderId="0" xfId="0" quotePrefix="1" applyFont="1" applyAlignment="1">
      <alignment horizontal="left" vertical="top" wrapText="1"/>
    </xf>
    <xf numFmtId="0" fontId="30" fillId="0" borderId="2" xfId="0" applyFont="1" applyBorder="1" applyAlignment="1">
      <alignment vertical="center" wrapText="1"/>
    </xf>
    <xf numFmtId="0" fontId="30" fillId="12" borderId="48" xfId="0" applyFont="1" applyFill="1" applyBorder="1" applyAlignment="1">
      <alignment vertical="center" wrapText="1"/>
    </xf>
    <xf numFmtId="174" fontId="24" fillId="0" borderId="34" xfId="0" applyNumberFormat="1" applyFont="1" applyBorder="1" applyAlignment="1">
      <alignment horizontal="center" wrapText="1"/>
    </xf>
    <xf numFmtId="0" fontId="30" fillId="0" borderId="4" xfId="0" applyFont="1" applyBorder="1" applyAlignment="1">
      <alignment vertical="top" wrapText="1"/>
    </xf>
    <xf numFmtId="174" fontId="24" fillId="0" borderId="2" xfId="0" applyNumberFormat="1" applyFont="1" applyBorder="1" applyAlignment="1">
      <alignment horizontal="center" vertical="center"/>
    </xf>
    <xf numFmtId="174" fontId="24" fillId="0" borderId="1" xfId="0" applyNumberFormat="1" applyFont="1" applyBorder="1" applyAlignment="1">
      <alignment horizontal="center" vertical="center"/>
    </xf>
    <xf numFmtId="0" fontId="30" fillId="0" borderId="18" xfId="0" applyFont="1" applyBorder="1" applyAlignment="1">
      <alignment wrapText="1"/>
    </xf>
    <xf numFmtId="0" fontId="49" fillId="0" borderId="0" xfId="0" applyFont="1"/>
    <xf numFmtId="0" fontId="30" fillId="2" borderId="2"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1" xfId="0" applyFont="1" applyFill="1" applyBorder="1" applyAlignment="1">
      <alignment horizontal="left" vertical="center" wrapText="1"/>
    </xf>
    <xf numFmtId="0" fontId="22" fillId="4" borderId="1" xfId="0" applyFont="1" applyFill="1" applyBorder="1" applyAlignment="1">
      <alignment horizontal="center" vertical="center" wrapText="1"/>
    </xf>
    <xf numFmtId="0" fontId="51" fillId="0" borderId="0" xfId="0" applyFont="1" applyAlignment="1">
      <alignment horizontal="left" vertical="center"/>
    </xf>
    <xf numFmtId="3" fontId="51" fillId="0" borderId="0" xfId="0" applyNumberFormat="1" applyFont="1" applyAlignment="1">
      <alignment horizontal="center" vertical="center"/>
    </xf>
    <xf numFmtId="0" fontId="30" fillId="4" borderId="2" xfId="0" applyFont="1" applyFill="1" applyBorder="1" applyAlignment="1">
      <alignment horizontal="center" vertical="center" wrapText="1"/>
    </xf>
    <xf numFmtId="3" fontId="30" fillId="0" borderId="3" xfId="0" applyNumberFormat="1" applyFont="1" applyBorder="1" applyAlignment="1">
      <alignment horizontal="center"/>
    </xf>
    <xf numFmtId="3" fontId="30" fillId="0" borderId="10" xfId="0" applyNumberFormat="1" applyFont="1" applyBorder="1" applyAlignment="1">
      <alignment horizontal="center"/>
    </xf>
    <xf numFmtId="3" fontId="30" fillId="0" borderId="2" xfId="0" applyNumberFormat="1" applyFont="1" applyBorder="1" applyAlignment="1">
      <alignment horizontal="center"/>
    </xf>
    <xf numFmtId="3" fontId="30" fillId="0" borderId="4" xfId="0" applyNumberFormat="1" applyFont="1" applyBorder="1" applyAlignment="1">
      <alignment horizontal="center"/>
    </xf>
    <xf numFmtId="0" fontId="30" fillId="0" borderId="2" xfId="0" applyFont="1" applyBorder="1"/>
    <xf numFmtId="3" fontId="22" fillId="0" borderId="4" xfId="0" applyNumberFormat="1" applyFont="1" applyBorder="1" applyAlignment="1">
      <alignment horizontal="center"/>
    </xf>
    <xf numFmtId="0" fontId="22" fillId="0" borderId="39" xfId="0" applyFont="1" applyBorder="1" applyAlignment="1">
      <alignment horizontal="center" vertical="center"/>
    </xf>
    <xf numFmtId="0" fontId="49" fillId="0" borderId="0" xfId="0" applyFont="1" applyAlignment="1">
      <alignment vertical="center" wrapText="1"/>
    </xf>
    <xf numFmtId="0" fontId="8" fillId="0" borderId="2" xfId="0" applyFont="1" applyBorder="1" applyAlignment="1">
      <alignment horizontal="center"/>
    </xf>
    <xf numFmtId="0" fontId="37" fillId="0" borderId="2" xfId="0" applyFont="1" applyBorder="1"/>
    <xf numFmtId="0" fontId="37" fillId="16" borderId="2" xfId="0" applyFont="1" applyFill="1" applyBorder="1" applyAlignment="1">
      <alignment horizontal="center"/>
    </xf>
    <xf numFmtId="9" fontId="37" fillId="16" borderId="2" xfId="0" applyNumberFormat="1" applyFont="1" applyFill="1" applyBorder="1" applyAlignment="1">
      <alignment horizontal="center"/>
    </xf>
    <xf numFmtId="0" fontId="8" fillId="0" borderId="0" xfId="0" applyFont="1" applyAlignment="1">
      <alignment horizontal="center"/>
    </xf>
    <xf numFmtId="0" fontId="24" fillId="0" borderId="0" xfId="0" applyFont="1"/>
    <xf numFmtId="0" fontId="2" fillId="0" borderId="0" xfId="0" applyFont="1"/>
    <xf numFmtId="0" fontId="24" fillId="0" borderId="39" xfId="0" applyFont="1" applyBorder="1" applyAlignment="1">
      <alignment horizontal="left" vertical="top"/>
    </xf>
    <xf numFmtId="6" fontId="54" fillId="0" borderId="2" xfId="0" applyNumberFormat="1" applyFont="1" applyBorder="1" applyAlignment="1">
      <alignment horizontal="center"/>
    </xf>
    <xf numFmtId="3" fontId="54" fillId="0" borderId="2" xfId="0" applyNumberFormat="1" applyFont="1" applyBorder="1" applyAlignment="1">
      <alignment horizontal="center"/>
    </xf>
    <xf numFmtId="0" fontId="54" fillId="0" borderId="2" xfId="0" applyFont="1" applyBorder="1" applyAlignment="1">
      <alignment horizontal="center"/>
    </xf>
    <xf numFmtId="0" fontId="22" fillId="4" borderId="3" xfId="0" applyFont="1" applyFill="1" applyBorder="1" applyAlignment="1">
      <alignment horizontal="center" vertical="center" wrapText="1"/>
    </xf>
    <xf numFmtId="0" fontId="30" fillId="4" borderId="2" xfId="0" applyFont="1" applyFill="1" applyBorder="1" applyAlignment="1">
      <alignment horizontal="left" vertical="center" wrapText="1"/>
    </xf>
    <xf numFmtId="0" fontId="22" fillId="2" borderId="2" xfId="0" applyFont="1" applyFill="1" applyBorder="1"/>
    <xf numFmtId="0" fontId="46" fillId="0" borderId="0" xfId="0" applyFont="1"/>
    <xf numFmtId="0" fontId="1" fillId="0" borderId="0" xfId="0" applyFont="1"/>
    <xf numFmtId="0" fontId="1" fillId="0" borderId="2" xfId="0" applyFont="1" applyBorder="1" applyAlignment="1">
      <alignment horizontal="center"/>
    </xf>
    <xf numFmtId="0" fontId="1" fillId="0" borderId="3" xfId="0" applyFont="1" applyBorder="1" applyAlignment="1">
      <alignment horizontal="center"/>
    </xf>
    <xf numFmtId="3" fontId="1" fillId="0" borderId="2" xfId="0" applyNumberFormat="1" applyFont="1" applyBorder="1" applyAlignment="1">
      <alignment horizontal="center"/>
    </xf>
    <xf numFmtId="0" fontId="1" fillId="6" borderId="2" xfId="0" applyFont="1" applyFill="1" applyBorder="1" applyAlignment="1">
      <alignment horizontal="center"/>
    </xf>
    <xf numFmtId="3" fontId="1" fillId="6" borderId="2" xfId="0" applyNumberFormat="1" applyFont="1" applyFill="1" applyBorder="1" applyAlignment="1">
      <alignment horizontal="center"/>
    </xf>
    <xf numFmtId="0" fontId="1" fillId="0" borderId="2" xfId="0" applyFont="1" applyBorder="1"/>
    <xf numFmtId="3" fontId="24" fillId="0" borderId="3" xfId="0" applyNumberFormat="1" applyFont="1" applyBorder="1" applyAlignment="1">
      <alignment horizontal="center"/>
    </xf>
    <xf numFmtId="3" fontId="24" fillId="0" borderId="10" xfId="0" applyNumberFormat="1" applyFont="1" applyBorder="1" applyAlignment="1">
      <alignment horizontal="center"/>
    </xf>
    <xf numFmtId="3" fontId="1" fillId="0" borderId="3" xfId="0" applyNumberFormat="1" applyFont="1" applyBorder="1" applyAlignment="1">
      <alignment horizontal="center"/>
    </xf>
    <xf numFmtId="3" fontId="1" fillId="0" borderId="0" xfId="0" applyNumberFormat="1" applyFont="1"/>
    <xf numFmtId="0" fontId="1" fillId="0" borderId="18" xfId="0" applyFont="1" applyBorder="1" applyAlignment="1">
      <alignment horizontal="center"/>
    </xf>
    <xf numFmtId="0" fontId="1" fillId="0" borderId="8" xfId="0" applyFont="1" applyBorder="1" applyAlignment="1">
      <alignment horizontal="center"/>
    </xf>
    <xf numFmtId="9" fontId="1" fillId="0" borderId="0" xfId="0" applyNumberFormat="1" applyFont="1"/>
    <xf numFmtId="0" fontId="22" fillId="0" borderId="4" xfId="0" applyFont="1" applyBorder="1" applyAlignment="1">
      <alignment horizontal="left"/>
    </xf>
    <xf numFmtId="0" fontId="1" fillId="0" borderId="4" xfId="0" applyFont="1" applyBorder="1" applyAlignment="1">
      <alignment horizontal="center"/>
    </xf>
    <xf numFmtId="0" fontId="1" fillId="0" borderId="2" xfId="0" applyFont="1" applyBorder="1" applyAlignment="1">
      <alignment horizontal="center" vertical="center"/>
    </xf>
    <xf numFmtId="9" fontId="1" fillId="0" borderId="2" xfId="2" applyFont="1" applyBorder="1" applyAlignment="1">
      <alignment horizontal="center" vertical="center"/>
    </xf>
    <xf numFmtId="9" fontId="1" fillId="0" borderId="2" xfId="0" applyNumberFormat="1" applyFont="1" applyBorder="1" applyAlignment="1">
      <alignment horizontal="center" vertical="center"/>
    </xf>
    <xf numFmtId="0" fontId="1" fillId="0" borderId="1" xfId="0" applyFont="1" applyBorder="1"/>
    <xf numFmtId="9" fontId="1" fillId="0" borderId="1" xfId="2" applyFont="1" applyBorder="1" applyAlignment="1">
      <alignment horizontal="center"/>
    </xf>
    <xf numFmtId="9" fontId="1" fillId="0" borderId="1" xfId="0" applyNumberFormat="1" applyFont="1" applyBorder="1" applyAlignment="1">
      <alignment horizontal="center"/>
    </xf>
    <xf numFmtId="9" fontId="1" fillId="0" borderId="3" xfId="0" applyNumberFormat="1" applyFont="1" applyBorder="1" applyAlignment="1">
      <alignment horizontal="center"/>
    </xf>
    <xf numFmtId="0" fontId="1" fillId="10" borderId="1" xfId="0" applyFont="1" applyFill="1" applyBorder="1"/>
    <xf numFmtId="0" fontId="1" fillId="10" borderId="3" xfId="0" applyFont="1" applyFill="1" applyBorder="1"/>
    <xf numFmtId="0" fontId="1" fillId="0" borderId="2" xfId="0" applyFont="1" applyBorder="1" applyAlignment="1">
      <alignment horizontal="center" vertical="center" wrapText="1"/>
    </xf>
    <xf numFmtId="0" fontId="1" fillId="0" borderId="0" xfId="0" applyFont="1" applyAlignment="1">
      <alignment horizontal="center" vertical="center" wrapText="1"/>
    </xf>
    <xf numFmtId="9" fontId="1" fillId="0" borderId="0" xfId="0" applyNumberFormat="1" applyFont="1" applyAlignment="1">
      <alignment horizontal="center" vertical="center"/>
    </xf>
    <xf numFmtId="1" fontId="1" fillId="0" borderId="2" xfId="0" applyNumberFormat="1" applyFont="1" applyBorder="1" applyAlignment="1">
      <alignment horizontal="center" vertical="center"/>
    </xf>
    <xf numFmtId="9" fontId="1" fillId="0" borderId="1" xfId="0" applyNumberFormat="1" applyFont="1" applyBorder="1" applyAlignment="1">
      <alignment horizontal="center" vertical="center"/>
    </xf>
    <xf numFmtId="0" fontId="1" fillId="0" borderId="0" xfId="0" applyFont="1" applyAlignment="1">
      <alignment horizontal="center" wrapText="1"/>
    </xf>
    <xf numFmtId="1" fontId="1" fillId="0" borderId="0" xfId="0" applyNumberFormat="1" applyFont="1" applyAlignment="1">
      <alignment horizontal="center" vertical="center"/>
    </xf>
    <xf numFmtId="0" fontId="1" fillId="0" borderId="42" xfId="0" applyFont="1" applyBorder="1" applyAlignment="1">
      <alignment horizontal="center" wrapText="1"/>
    </xf>
    <xf numFmtId="174" fontId="1" fillId="0" borderId="4" xfId="0" applyNumberFormat="1" applyFont="1" applyBorder="1" applyAlignment="1">
      <alignment horizontal="center" vertical="center"/>
    </xf>
    <xf numFmtId="0" fontId="1" fillId="0" borderId="22" xfId="0" applyFont="1" applyBorder="1" applyAlignment="1">
      <alignment horizontal="center" vertical="top" wrapText="1"/>
    </xf>
    <xf numFmtId="0" fontId="1" fillId="0" borderId="42" xfId="0" applyFont="1" applyBorder="1" applyAlignment="1">
      <alignment horizontal="center" vertical="top" wrapText="1"/>
    </xf>
    <xf numFmtId="174" fontId="1" fillId="0" borderId="2" xfId="0" applyNumberFormat="1" applyFont="1" applyBorder="1" applyAlignment="1">
      <alignment horizontal="center" vertical="center"/>
    </xf>
    <xf numFmtId="0" fontId="1" fillId="0" borderId="29" xfId="0" applyFont="1" applyBorder="1" applyAlignment="1">
      <alignment horizontal="center" wrapText="1"/>
    </xf>
    <xf numFmtId="9" fontId="1" fillId="0" borderId="51" xfId="0" applyNumberFormat="1" applyFont="1" applyBorder="1" applyAlignment="1">
      <alignment horizontal="center" vertical="center"/>
    </xf>
    <xf numFmtId="0" fontId="1" fillId="0" borderId="0" xfId="0" applyFont="1" applyAlignment="1">
      <alignment horizontal="center"/>
    </xf>
    <xf numFmtId="6" fontId="1" fillId="0" borderId="0" xfId="0" applyNumberFormat="1" applyFont="1" applyAlignment="1">
      <alignment horizontal="center"/>
    </xf>
    <xf numFmtId="0" fontId="1" fillId="0" borderId="18" xfId="0" applyFont="1" applyBorder="1" applyAlignment="1">
      <alignment horizontal="center" vertical="center"/>
    </xf>
    <xf numFmtId="0" fontId="1" fillId="0" borderId="2" xfId="0" applyFont="1" applyBorder="1" applyAlignment="1">
      <alignment horizontal="left" vertical="center"/>
    </xf>
    <xf numFmtId="0" fontId="1" fillId="14" borderId="2" xfId="0" applyFont="1" applyFill="1" applyBorder="1" applyAlignment="1">
      <alignment horizontal="center" vertical="center" wrapText="1"/>
    </xf>
    <xf numFmtId="0" fontId="1" fillId="0" borderId="30" xfId="0" applyFont="1" applyBorder="1" applyAlignment="1">
      <alignment horizontal="center" vertical="center"/>
    </xf>
    <xf numFmtId="0" fontId="1" fillId="0" borderId="0" xfId="0" applyFont="1" applyAlignment="1">
      <alignment wrapText="1"/>
    </xf>
    <xf numFmtId="0" fontId="1" fillId="0" borderId="3" xfId="0" quotePrefix="1"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1" fillId="0" borderId="0" xfId="1" quotePrefix="1" applyNumberFormat="1" applyFont="1" applyFill="1" applyBorder="1" applyAlignment="1">
      <alignment horizontal="center" vertical="center"/>
    </xf>
    <xf numFmtId="0" fontId="1" fillId="0" borderId="2" xfId="0" applyFont="1" applyBorder="1" applyAlignment="1">
      <alignment vertical="center"/>
    </xf>
    <xf numFmtId="3" fontId="1" fillId="0" borderId="2" xfId="0" applyNumberFormat="1" applyFont="1" applyBorder="1" applyAlignment="1">
      <alignment horizontal="center" vertical="center"/>
    </xf>
    <xf numFmtId="9" fontId="1" fillId="0" borderId="4" xfId="0" applyNumberFormat="1" applyFont="1" applyBorder="1" applyAlignment="1">
      <alignment horizontal="center" vertical="center"/>
    </xf>
    <xf numFmtId="9" fontId="1" fillId="0" borderId="29" xfId="0" applyNumberFormat="1" applyFont="1" applyBorder="1" applyAlignment="1">
      <alignment horizontal="center" vertical="center"/>
    </xf>
    <xf numFmtId="0" fontId="1" fillId="0" borderId="22" xfId="0" applyFont="1" applyBorder="1" applyAlignment="1">
      <alignment horizontal="center" wrapText="1"/>
    </xf>
    <xf numFmtId="9" fontId="1" fillId="0" borderId="18" xfId="0" applyNumberFormat="1" applyFont="1" applyBorder="1" applyAlignment="1">
      <alignment horizontal="center" vertical="center"/>
    </xf>
    <xf numFmtId="0" fontId="1" fillId="0" borderId="0" xfId="0" applyFont="1" applyAlignment="1">
      <alignment horizontal="left" vertical="center" wrapText="1"/>
    </xf>
    <xf numFmtId="6" fontId="1" fillId="0" borderId="2" xfId="0" applyNumberFormat="1" applyFont="1" applyBorder="1" applyAlignment="1">
      <alignment horizontal="center" vertical="center"/>
    </xf>
    <xf numFmtId="0" fontId="1" fillId="0" borderId="39" xfId="0" applyFont="1" applyBorder="1" applyAlignment="1">
      <alignment vertical="center"/>
    </xf>
    <xf numFmtId="168" fontId="1" fillId="0" borderId="2" xfId="2" applyNumberFormat="1" applyFont="1" applyBorder="1" applyAlignment="1">
      <alignment horizontal="center" vertical="center"/>
    </xf>
    <xf numFmtId="0" fontId="1" fillId="0" borderId="5" xfId="0" applyFont="1" applyBorder="1" applyAlignment="1">
      <alignment horizontal="center" vertical="center"/>
    </xf>
    <xf numFmtId="168" fontId="1" fillId="0" borderId="2" xfId="0" applyNumberFormat="1" applyFont="1" applyBorder="1" applyAlignment="1">
      <alignment horizontal="center" vertical="center" wrapText="1"/>
    </xf>
    <xf numFmtId="0" fontId="1" fillId="0" borderId="3" xfId="0" applyFont="1" applyBorder="1" applyAlignment="1">
      <alignment horizontal="center" vertical="center"/>
    </xf>
    <xf numFmtId="0" fontId="1" fillId="0" borderId="2" xfId="0" quotePrefix="1" applyFont="1" applyBorder="1" applyAlignment="1">
      <alignment horizontal="center" vertical="center" wrapText="1"/>
    </xf>
    <xf numFmtId="0" fontId="1" fillId="0" borderId="0" xfId="0" applyFont="1" applyAlignment="1">
      <alignment horizontal="left" vertical="center"/>
    </xf>
    <xf numFmtId="0" fontId="1" fillId="0" borderId="0" xfId="0" quotePrefix="1" applyFont="1" applyAlignment="1">
      <alignment horizontal="center" vertical="center" wrapText="1"/>
    </xf>
    <xf numFmtId="0" fontId="1" fillId="0" borderId="0" xfId="0" applyFont="1" applyAlignment="1">
      <alignment vertical="center" wrapText="1"/>
    </xf>
    <xf numFmtId="0" fontId="1" fillId="2" borderId="2" xfId="0" applyFont="1" applyFill="1" applyBorder="1" applyAlignment="1">
      <alignment horizontal="center" vertical="center" wrapText="1"/>
    </xf>
    <xf numFmtId="9" fontId="1" fillId="0" borderId="2" xfId="0" applyNumberFormat="1" applyFont="1" applyBorder="1" applyAlignment="1">
      <alignment horizontal="center" vertical="center" wrapText="1"/>
    </xf>
    <xf numFmtId="0" fontId="1" fillId="0" borderId="5" xfId="0" applyFont="1" applyBorder="1" applyAlignment="1">
      <alignment vertical="center"/>
    </xf>
    <xf numFmtId="0" fontId="1" fillId="2" borderId="1" xfId="0" applyFont="1" applyFill="1" applyBorder="1" applyAlignment="1">
      <alignment horizontal="center" vertical="center" wrapText="1"/>
    </xf>
    <xf numFmtId="9" fontId="1" fillId="0" borderId="1" xfId="2" applyFont="1" applyBorder="1" applyAlignment="1">
      <alignment horizontal="center" vertical="center"/>
    </xf>
    <xf numFmtId="0" fontId="1" fillId="0" borderId="1" xfId="0" applyFont="1" applyBorder="1" applyAlignment="1">
      <alignment horizontal="center" vertical="center"/>
    </xf>
    <xf numFmtId="0" fontId="1" fillId="0" borderId="47" xfId="0" applyFont="1" applyBorder="1" applyAlignment="1">
      <alignment horizontal="center" vertical="center"/>
    </xf>
    <xf numFmtId="0" fontId="1" fillId="0" borderId="11" xfId="0" applyFont="1" applyBorder="1" applyAlignment="1">
      <alignment horizontal="center" vertical="center"/>
    </xf>
    <xf numFmtId="0" fontId="1" fillId="0" borderId="44" xfId="0" applyFont="1" applyBorder="1" applyAlignment="1">
      <alignment horizontal="center" vertical="center"/>
    </xf>
    <xf numFmtId="0" fontId="1" fillId="0" borderId="4" xfId="0" applyFont="1" applyBorder="1" applyAlignment="1">
      <alignment horizontal="center" vertical="center"/>
    </xf>
    <xf numFmtId="0" fontId="1" fillId="0" borderId="50" xfId="0" applyFont="1" applyBorder="1" applyAlignment="1">
      <alignment horizontal="center" vertical="center"/>
    </xf>
    <xf numFmtId="0" fontId="1" fillId="0" borderId="46" xfId="0" applyFont="1" applyBorder="1" applyAlignment="1">
      <alignment horizontal="center" vertical="center"/>
    </xf>
    <xf numFmtId="0" fontId="1" fillId="0" borderId="12" xfId="0" applyFont="1" applyBorder="1" applyAlignment="1">
      <alignment vertical="center"/>
    </xf>
    <xf numFmtId="0" fontId="1" fillId="0" borderId="43" xfId="0" applyFont="1" applyBorder="1" applyAlignment="1">
      <alignment horizontal="center" vertical="center"/>
    </xf>
    <xf numFmtId="0" fontId="1" fillId="0" borderId="45" xfId="0" applyFont="1" applyBorder="1" applyAlignment="1">
      <alignment horizontal="center" vertical="center"/>
    </xf>
    <xf numFmtId="3" fontId="1" fillId="0" borderId="2" xfId="0" applyNumberFormat="1" applyFont="1" applyBorder="1" applyAlignment="1">
      <alignment horizontal="center" vertical="center" wrapText="1"/>
    </xf>
    <xf numFmtId="3" fontId="1" fillId="2" borderId="2"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3" fontId="1" fillId="6" borderId="2" xfId="0" applyNumberFormat="1" applyFont="1" applyFill="1" applyBorder="1" applyAlignment="1">
      <alignment horizontal="center" vertical="center" wrapText="1"/>
    </xf>
    <xf numFmtId="171" fontId="1" fillId="0" borderId="2"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2" fontId="1" fillId="2" borderId="2" xfId="0" applyNumberFormat="1" applyFont="1" applyFill="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7" xfId="0" applyNumberFormat="1" applyFont="1" applyBorder="1" applyAlignment="1">
      <alignment horizontal="center" vertical="center" wrapText="1"/>
    </xf>
    <xf numFmtId="3" fontId="1" fillId="0" borderId="12" xfId="0" applyNumberFormat="1" applyFont="1" applyBorder="1" applyAlignment="1">
      <alignment vertical="center" wrapText="1"/>
    </xf>
    <xf numFmtId="3" fontId="1" fillId="0" borderId="9" xfId="0" applyNumberFormat="1" applyFont="1" applyBorder="1" applyAlignment="1">
      <alignment vertical="center" wrapText="1"/>
    </xf>
    <xf numFmtId="3" fontId="1" fillId="0" borderId="18" xfId="0" applyNumberFormat="1" applyFont="1" applyBorder="1" applyAlignment="1">
      <alignment horizontal="center" vertical="center" wrapText="1"/>
    </xf>
    <xf numFmtId="3" fontId="1" fillId="0" borderId="4" xfId="0" applyNumberFormat="1" applyFont="1" applyBorder="1" applyAlignment="1">
      <alignment vertical="center" wrapText="1"/>
    </xf>
    <xf numFmtId="0" fontId="1" fillId="0" borderId="3" xfId="0" applyFont="1" applyBorder="1" applyAlignment="1">
      <alignment vertical="center" wrapText="1"/>
    </xf>
    <xf numFmtId="3" fontId="1" fillId="0" borderId="6" xfId="0" applyNumberFormat="1" applyFont="1" applyBorder="1" applyAlignment="1">
      <alignment vertical="center" wrapText="1"/>
    </xf>
    <xf numFmtId="0" fontId="1" fillId="5" borderId="2" xfId="0" applyFont="1" applyFill="1" applyBorder="1" applyAlignment="1">
      <alignment horizontal="center" vertical="center" wrapText="1"/>
    </xf>
    <xf numFmtId="3" fontId="1" fillId="5" borderId="2" xfId="0" applyNumberFormat="1" applyFont="1" applyFill="1" applyBorder="1" applyAlignment="1">
      <alignment horizontal="center" vertical="center" wrapText="1"/>
    </xf>
    <xf numFmtId="169" fontId="1" fillId="0" borderId="2" xfId="0" applyNumberFormat="1" applyFont="1" applyBorder="1" applyAlignment="1">
      <alignment horizontal="center" vertical="center" wrapText="1"/>
    </xf>
    <xf numFmtId="169" fontId="1" fillId="2" borderId="2" xfId="0" applyNumberFormat="1" applyFont="1" applyFill="1" applyBorder="1" applyAlignment="1">
      <alignment horizontal="center" vertical="center" wrapText="1"/>
    </xf>
    <xf numFmtId="3" fontId="1" fillId="0" borderId="18" xfId="0" applyNumberFormat="1" applyFont="1" applyBorder="1" applyAlignment="1">
      <alignment horizontal="center" wrapText="1"/>
    </xf>
    <xf numFmtId="1" fontId="1" fillId="0" borderId="2" xfId="0" applyNumberFormat="1" applyFont="1" applyBorder="1" applyAlignment="1">
      <alignment horizontal="center" vertical="center" wrapText="1"/>
    </xf>
    <xf numFmtId="3" fontId="1" fillId="0" borderId="2" xfId="1" applyNumberFormat="1" applyFont="1" applyFill="1" applyBorder="1" applyAlignment="1">
      <alignment horizontal="center" vertical="center" wrapText="1"/>
    </xf>
    <xf numFmtId="3" fontId="8" fillId="0" borderId="0" xfId="0" applyNumberFormat="1" applyFont="1" applyAlignment="1" applyProtection="1">
      <alignment vertical="top"/>
      <protection locked="0"/>
    </xf>
    <xf numFmtId="3" fontId="1" fillId="0" borderId="5" xfId="1" applyNumberFormat="1" applyFont="1" applyFill="1" applyBorder="1" applyAlignment="1">
      <alignment horizontal="center" vertical="center" wrapText="1"/>
    </xf>
    <xf numFmtId="3" fontId="1" fillId="0" borderId="2" xfId="1" applyNumberFormat="1" applyFont="1" applyFill="1" applyBorder="1" applyAlignment="1">
      <alignment vertical="center" wrapText="1"/>
    </xf>
    <xf numFmtId="3" fontId="1" fillId="0" borderId="3" xfId="1" applyNumberFormat="1" applyFont="1" applyFill="1" applyBorder="1" applyAlignment="1">
      <alignment vertical="center" wrapText="1"/>
    </xf>
    <xf numFmtId="3" fontId="1" fillId="0" borderId="0" xfId="0" applyNumberFormat="1" applyFont="1" applyAlignment="1">
      <alignment horizontal="center" vertical="center" wrapText="1"/>
    </xf>
    <xf numFmtId="169" fontId="1" fillId="0" borderId="2" xfId="1" applyNumberFormat="1" applyFont="1" applyFill="1" applyBorder="1" applyAlignment="1">
      <alignment horizontal="center" vertical="center" wrapText="1"/>
    </xf>
    <xf numFmtId="0" fontId="1" fillId="0" borderId="30" xfId="0" applyFont="1" applyBorder="1" applyAlignment="1">
      <alignment horizontal="center" vertical="center" wrapText="1"/>
    </xf>
    <xf numFmtId="0" fontId="22" fillId="0" borderId="30" xfId="0" applyFont="1" applyBorder="1" applyAlignment="1">
      <alignment horizontal="left" vertical="center" wrapText="1"/>
    </xf>
    <xf numFmtId="0" fontId="22" fillId="4" borderId="30" xfId="0" applyFont="1" applyFill="1" applyBorder="1" applyAlignment="1">
      <alignment horizontal="left" vertical="center" wrapText="1"/>
    </xf>
    <xf numFmtId="0" fontId="22" fillId="4" borderId="30" xfId="0" applyFont="1" applyFill="1" applyBorder="1" applyAlignment="1">
      <alignment horizontal="center" vertical="center" wrapText="1"/>
    </xf>
    <xf numFmtId="170" fontId="1" fillId="0" borderId="2" xfId="0" applyNumberFormat="1" applyFont="1" applyBorder="1" applyAlignment="1">
      <alignment horizontal="center" vertical="center" wrapText="1"/>
    </xf>
    <xf numFmtId="2" fontId="1" fillId="0" borderId="18" xfId="0" applyNumberFormat="1" applyFont="1" applyBorder="1" applyAlignment="1">
      <alignment vertical="center" wrapText="1"/>
    </xf>
    <xf numFmtId="2" fontId="1" fillId="0" borderId="6" xfId="0" applyNumberFormat="1" applyFont="1" applyBorder="1" applyAlignment="1">
      <alignment vertical="center" wrapText="1"/>
    </xf>
    <xf numFmtId="2" fontId="1" fillId="0" borderId="4" xfId="0" applyNumberFormat="1" applyFont="1" applyBorder="1" applyAlignment="1">
      <alignment vertical="center" wrapText="1"/>
    </xf>
    <xf numFmtId="0" fontId="1" fillId="0" borderId="0" xfId="0" applyFont="1" applyAlignment="1">
      <alignment horizontal="left" vertical="top" wrapText="1"/>
    </xf>
    <xf numFmtId="0" fontId="1" fillId="4" borderId="2"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22" fillId="10" borderId="18" xfId="0" applyFont="1" applyFill="1" applyBorder="1" applyAlignment="1">
      <alignment horizontal="center" vertical="center" wrapText="1"/>
    </xf>
    <xf numFmtId="0" fontId="22" fillId="10" borderId="7" xfId="0" applyFont="1" applyFill="1" applyBorder="1" applyAlignment="1">
      <alignment horizontal="center" vertical="center" wrapText="1"/>
    </xf>
    <xf numFmtId="6" fontId="33" fillId="2" borderId="0" xfId="0" applyNumberFormat="1" applyFont="1" applyFill="1" applyAlignment="1">
      <alignment vertical="center" wrapText="1"/>
    </xf>
    <xf numFmtId="175" fontId="54" fillId="0" borderId="2" xfId="0" applyNumberFormat="1" applyFont="1" applyBorder="1" applyAlignment="1">
      <alignment horizontal="center"/>
    </xf>
    <xf numFmtId="169" fontId="54" fillId="0" borderId="2" xfId="0" applyNumberFormat="1" applyFont="1" applyBorder="1" applyAlignment="1">
      <alignment horizontal="center"/>
    </xf>
    <xf numFmtId="0" fontId="1" fillId="0" borderId="2" xfId="1" applyNumberFormat="1" applyFont="1" applyBorder="1" applyAlignment="1">
      <alignment horizontal="center" vertical="center"/>
    </xf>
    <xf numFmtId="0" fontId="1" fillId="0" borderId="0" xfId="1" applyNumberFormat="1" applyFont="1" applyAlignment="1">
      <alignment horizontal="center" vertical="center"/>
    </xf>
    <xf numFmtId="0" fontId="1" fillId="12" borderId="2" xfId="0" applyFont="1" applyFill="1" applyBorder="1" applyAlignment="1">
      <alignment horizontal="left" vertical="center" wrapText="1"/>
    </xf>
    <xf numFmtId="0" fontId="1" fillId="0" borderId="20" xfId="0" applyFont="1" applyBorder="1" applyAlignment="1">
      <alignment horizontal="center" vertical="center" wrapText="1"/>
    </xf>
    <xf numFmtId="0" fontId="22" fillId="0" borderId="20" xfId="0" applyFont="1" applyBorder="1" applyAlignment="1">
      <alignment horizontal="center" vertical="center" wrapText="1"/>
    </xf>
    <xf numFmtId="0" fontId="22" fillId="6" borderId="18" xfId="0" applyFont="1" applyFill="1" applyBorder="1"/>
    <xf numFmtId="0" fontId="1" fillId="6" borderId="18" xfId="0" applyFont="1" applyFill="1" applyBorder="1" applyAlignment="1">
      <alignment horizontal="center"/>
    </xf>
    <xf numFmtId="3" fontId="22" fillId="6" borderId="18" xfId="0" applyNumberFormat="1" applyFont="1" applyFill="1" applyBorder="1" applyAlignment="1">
      <alignment horizontal="center"/>
    </xf>
    <xf numFmtId="3" fontId="1" fillId="6" borderId="18" xfId="0" applyNumberFormat="1" applyFont="1" applyFill="1" applyBorder="1" applyAlignment="1">
      <alignment horizontal="center"/>
    </xf>
    <xf numFmtId="176" fontId="1" fillId="0" borderId="2" xfId="0" applyNumberFormat="1" applyFont="1" applyBorder="1" applyAlignment="1">
      <alignment horizontal="center" vertical="center" wrapText="1"/>
    </xf>
    <xf numFmtId="0" fontId="30" fillId="0" borderId="2" xfId="0" applyFont="1" applyBorder="1" applyAlignment="1">
      <alignment horizontal="center" vertical="center"/>
    </xf>
    <xf numFmtId="0" fontId="22" fillId="14" borderId="2" xfId="0" applyFont="1" applyFill="1" applyBorder="1" applyAlignment="1">
      <alignment horizontal="center" vertical="center" wrapText="1"/>
    </xf>
    <xf numFmtId="0" fontId="22" fillId="14" borderId="2" xfId="0" applyFont="1" applyFill="1" applyBorder="1" applyAlignment="1">
      <alignment horizontal="center"/>
    </xf>
    <xf numFmtId="3" fontId="22" fillId="0" borderId="18" xfId="0" applyNumberFormat="1" applyFont="1" applyBorder="1" applyAlignment="1">
      <alignment horizontal="center"/>
    </xf>
    <xf numFmtId="6" fontId="54" fillId="0" borderId="2" xfId="0" applyNumberFormat="1" applyFont="1" applyBorder="1" applyAlignment="1">
      <alignment horizontal="left"/>
    </xf>
    <xf numFmtId="0" fontId="24" fillId="0" borderId="1" xfId="0" applyFont="1" applyBorder="1"/>
    <xf numFmtId="0" fontId="1" fillId="0" borderId="18" xfId="0" applyFont="1" applyBorder="1"/>
    <xf numFmtId="6" fontId="54" fillId="0" borderId="18" xfId="0" applyNumberFormat="1" applyFont="1" applyBorder="1" applyAlignment="1">
      <alignment horizontal="center"/>
    </xf>
    <xf numFmtId="0" fontId="24" fillId="0" borderId="0" xfId="0" applyFont="1" applyAlignment="1">
      <alignment vertical="top" wrapText="1"/>
    </xf>
    <xf numFmtId="0" fontId="49" fillId="0" borderId="0" xfId="0" applyFont="1" applyAlignment="1">
      <alignment vertical="center"/>
    </xf>
    <xf numFmtId="0" fontId="30" fillId="14" borderId="2" xfId="0" applyFont="1" applyFill="1" applyBorder="1" applyAlignment="1">
      <alignment horizontal="left" vertical="center" wrapText="1"/>
    </xf>
    <xf numFmtId="3" fontId="30" fillId="0" borderId="2" xfId="0" applyNumberFormat="1" applyFont="1" applyBorder="1" applyAlignment="1">
      <alignment horizontal="center" vertical="center" wrapText="1"/>
    </xf>
    <xf numFmtId="0" fontId="30" fillId="0" borderId="30" xfId="0" applyFont="1" applyBorder="1" applyAlignment="1">
      <alignment vertical="top" wrapText="1"/>
    </xf>
    <xf numFmtId="0" fontId="24" fillId="0" borderId="5" xfId="0" applyFont="1" applyBorder="1" applyAlignment="1">
      <alignment horizontal="left" vertical="top" wrapText="1"/>
    </xf>
    <xf numFmtId="0" fontId="24" fillId="0" borderId="1" xfId="0" applyFont="1" applyBorder="1" applyAlignment="1">
      <alignment horizontal="left" vertical="top"/>
    </xf>
    <xf numFmtId="0" fontId="24" fillId="0" borderId="3" xfId="0" applyFont="1" applyBorder="1" applyAlignment="1">
      <alignment horizontal="left" vertical="top"/>
    </xf>
    <xf numFmtId="0" fontId="22" fillId="0" borderId="18" xfId="0" applyFont="1" applyBorder="1" applyAlignment="1">
      <alignment horizontal="center" vertical="center" wrapText="1"/>
    </xf>
    <xf numFmtId="172" fontId="22" fillId="2" borderId="2" xfId="0" applyNumberFormat="1" applyFont="1" applyFill="1" applyBorder="1" applyAlignment="1">
      <alignment horizontal="center" vertical="center" wrapText="1"/>
    </xf>
    <xf numFmtId="176" fontId="22" fillId="0" borderId="2" xfId="0" applyNumberFormat="1" applyFont="1" applyBorder="1" applyAlignment="1">
      <alignment horizontal="center" vertical="center" wrapText="1"/>
    </xf>
    <xf numFmtId="3" fontId="22" fillId="0" borderId="2" xfId="0" applyNumberFormat="1" applyFont="1" applyBorder="1" applyAlignment="1">
      <alignment horizontal="center" vertical="center" wrapText="1"/>
    </xf>
    <xf numFmtId="0" fontId="22" fillId="15" borderId="2" xfId="0" applyFont="1" applyFill="1" applyBorder="1" applyAlignment="1">
      <alignment horizontal="center" vertical="center" wrapText="1"/>
    </xf>
    <xf numFmtId="171" fontId="22" fillId="0" borderId="2" xfId="0" applyNumberFormat="1" applyFont="1" applyBorder="1" applyAlignment="1">
      <alignment horizontal="center" vertical="center" wrapText="1"/>
    </xf>
    <xf numFmtId="2" fontId="22" fillId="0" borderId="2" xfId="0" applyNumberFormat="1" applyFont="1" applyBorder="1" applyAlignment="1">
      <alignment horizontal="center" vertical="center" wrapText="1"/>
    </xf>
    <xf numFmtId="3" fontId="22" fillId="5" borderId="2" xfId="0" applyNumberFormat="1" applyFont="1" applyFill="1" applyBorder="1" applyAlignment="1">
      <alignment horizontal="center" vertical="center" wrapText="1"/>
    </xf>
    <xf numFmtId="169" fontId="22" fillId="0" borderId="2" xfId="0" applyNumberFormat="1" applyFont="1" applyBorder="1" applyAlignment="1">
      <alignment horizontal="center" vertical="center" wrapText="1"/>
    </xf>
    <xf numFmtId="1" fontId="22" fillId="0" borderId="2" xfId="0" applyNumberFormat="1" applyFont="1" applyBorder="1" applyAlignment="1">
      <alignment horizontal="center" vertical="center" wrapText="1"/>
    </xf>
    <xf numFmtId="171" fontId="22" fillId="0" borderId="30" xfId="0" applyNumberFormat="1" applyFont="1" applyBorder="1" applyAlignment="1">
      <alignment horizontal="center" vertical="center" wrapText="1"/>
    </xf>
    <xf numFmtId="169" fontId="22" fillId="0" borderId="30" xfId="0" applyNumberFormat="1" applyFont="1" applyBorder="1" applyAlignment="1">
      <alignment horizontal="center" vertical="center" wrapText="1"/>
    </xf>
    <xf numFmtId="3" fontId="22" fillId="0" borderId="30" xfId="0" applyNumberFormat="1" applyFont="1" applyBorder="1" applyAlignment="1">
      <alignment horizontal="center" vertical="center" wrapText="1"/>
    </xf>
    <xf numFmtId="2" fontId="22" fillId="0" borderId="30" xfId="0" applyNumberFormat="1" applyFont="1" applyBorder="1" applyAlignment="1">
      <alignment horizontal="center" vertical="center" wrapText="1"/>
    </xf>
    <xf numFmtId="3" fontId="22" fillId="0" borderId="2" xfId="1" applyNumberFormat="1" applyFont="1" applyFill="1" applyBorder="1" applyAlignment="1">
      <alignment horizontal="center" vertical="center" wrapText="1"/>
    </xf>
    <xf numFmtId="168" fontId="22" fillId="2" borderId="2" xfId="0" applyNumberFormat="1" applyFont="1" applyFill="1" applyBorder="1" applyAlignment="1">
      <alignment horizontal="center" vertical="center" wrapText="1"/>
    </xf>
    <xf numFmtId="6" fontId="22" fillId="0" borderId="2" xfId="0" applyNumberFormat="1" applyFont="1" applyBorder="1" applyAlignment="1">
      <alignment horizontal="center" vertical="center" wrapText="1" indent="3"/>
    </xf>
    <xf numFmtId="6" fontId="64" fillId="0" borderId="2" xfId="0" applyNumberFormat="1" applyFont="1" applyBorder="1" applyAlignment="1">
      <alignment horizontal="center"/>
    </xf>
    <xf numFmtId="0" fontId="64" fillId="0" borderId="2" xfId="0" applyFont="1" applyBorder="1" applyAlignment="1">
      <alignment horizontal="center"/>
    </xf>
    <xf numFmtId="3" fontId="64" fillId="0" borderId="2" xfId="0" applyNumberFormat="1" applyFont="1" applyBorder="1" applyAlignment="1">
      <alignment horizontal="center"/>
    </xf>
    <xf numFmtId="169" fontId="64" fillId="0" borderId="2" xfId="0" applyNumberFormat="1" applyFont="1" applyBorder="1" applyAlignment="1">
      <alignment horizontal="center"/>
    </xf>
    <xf numFmtId="0" fontId="64" fillId="0" borderId="18" xfId="0" applyFont="1" applyBorder="1" applyAlignment="1">
      <alignment horizontal="center"/>
    </xf>
    <xf numFmtId="170" fontId="30" fillId="0" borderId="2" xfId="0" applyNumberFormat="1" applyFont="1" applyBorder="1" applyAlignment="1">
      <alignment horizontal="center" vertical="center" wrapText="1"/>
    </xf>
    <xf numFmtId="0" fontId="66" fillId="0" borderId="0" xfId="0" applyFont="1" applyAlignment="1">
      <alignment vertical="top" wrapText="1"/>
    </xf>
    <xf numFmtId="0" fontId="67" fillId="0" borderId="0" xfId="0" applyFont="1" applyAlignment="1">
      <alignment vertical="top" wrapText="1"/>
    </xf>
    <xf numFmtId="169" fontId="64" fillId="0" borderId="2" xfId="0" quotePrefix="1" applyNumberFormat="1" applyFont="1" applyBorder="1" applyAlignment="1">
      <alignment horizontal="center"/>
    </xf>
    <xf numFmtId="0" fontId="24" fillId="2" borderId="12" xfId="0" quotePrefix="1" applyFont="1" applyFill="1" applyBorder="1"/>
    <xf numFmtId="0" fontId="8" fillId="0" borderId="11" xfId="0" applyFont="1" applyBorder="1" applyAlignment="1">
      <alignment vertical="center"/>
    </xf>
    <xf numFmtId="0" fontId="24" fillId="0" borderId="12" xfId="0" applyFont="1" applyBorder="1" applyAlignment="1">
      <alignment vertical="center"/>
    </xf>
    <xf numFmtId="0" fontId="24" fillId="0" borderId="12" xfId="0" applyFont="1" applyBorder="1"/>
    <xf numFmtId="0" fontId="8" fillId="0" borderId="0" xfId="0" applyFont="1" applyAlignment="1">
      <alignment horizontal="right" vertical="center"/>
    </xf>
    <xf numFmtId="0" fontId="0" fillId="0" borderId="39" xfId="0" applyBorder="1"/>
    <xf numFmtId="0" fontId="0" fillId="0" borderId="8" xfId="0" applyBorder="1"/>
    <xf numFmtId="0" fontId="1" fillId="0" borderId="11" xfId="0" applyFont="1" applyBorder="1"/>
    <xf numFmtId="0" fontId="30" fillId="0" borderId="18" xfId="0" applyFont="1" applyBorder="1" applyAlignment="1">
      <alignment vertical="center" wrapText="1"/>
    </xf>
    <xf numFmtId="0" fontId="1" fillId="0" borderId="18" xfId="0" applyFont="1" applyBorder="1" applyAlignment="1">
      <alignment horizontal="center" vertical="center" wrapText="1"/>
    </xf>
    <xf numFmtId="9" fontId="22" fillId="0" borderId="18" xfId="0" applyNumberFormat="1" applyFont="1" applyBorder="1" applyAlignment="1">
      <alignment horizontal="center" vertical="center" wrapText="1"/>
    </xf>
    <xf numFmtId="0" fontId="24" fillId="0" borderId="5" xfId="0" applyFont="1" applyBorder="1" applyAlignment="1">
      <alignment wrapText="1"/>
    </xf>
    <xf numFmtId="0" fontId="1" fillId="0" borderId="1" xfId="0" applyFont="1" applyBorder="1" applyAlignment="1">
      <alignment horizontal="center" wrapText="1"/>
    </xf>
    <xf numFmtId="1" fontId="1" fillId="0" borderId="1" xfId="0" applyNumberFormat="1" applyFont="1" applyBorder="1" applyAlignment="1">
      <alignment horizontal="center" vertical="center"/>
    </xf>
    <xf numFmtId="9" fontId="1" fillId="0" borderId="3" xfId="0" applyNumberFormat="1" applyFont="1" applyBorder="1" applyAlignment="1">
      <alignment horizontal="center" vertical="center"/>
    </xf>
    <xf numFmtId="0" fontId="1" fillId="0" borderId="7" xfId="0" quotePrefix="1" applyFont="1" applyBorder="1"/>
    <xf numFmtId="0" fontId="1" fillId="0" borderId="39" xfId="0" applyFont="1" applyBorder="1"/>
    <xf numFmtId="0" fontId="1" fillId="0" borderId="8" xfId="0" applyFont="1" applyBorder="1"/>
    <xf numFmtId="0" fontId="1" fillId="0" borderId="12" xfId="0" quotePrefix="1" applyFont="1" applyBorder="1"/>
    <xf numFmtId="0" fontId="47" fillId="0" borderId="0" xfId="0" applyFont="1"/>
    <xf numFmtId="0" fontId="1" fillId="0" borderId="20" xfId="0" applyFont="1" applyBorder="1" applyAlignment="1">
      <alignment horizontal="center" vertical="center"/>
    </xf>
    <xf numFmtId="0" fontId="1" fillId="14" borderId="2" xfId="0" applyFont="1" applyFill="1" applyBorder="1" applyAlignment="1">
      <alignment horizontal="center" vertical="center"/>
    </xf>
    <xf numFmtId="6" fontId="37" fillId="16" borderId="3" xfId="0" applyNumberFormat="1" applyFont="1" applyFill="1" applyBorder="1" applyAlignment="1">
      <alignment horizontal="center" vertical="center" wrapText="1"/>
    </xf>
    <xf numFmtId="0" fontId="22" fillId="16" borderId="2" xfId="0" applyFont="1" applyFill="1" applyBorder="1" applyAlignment="1">
      <alignment horizontal="center" vertical="center" wrapText="1"/>
    </xf>
    <xf numFmtId="0" fontId="22" fillId="16" borderId="18" xfId="0" applyFont="1" applyFill="1" applyBorder="1" applyAlignment="1">
      <alignment horizontal="center" vertical="center" wrapText="1"/>
    </xf>
    <xf numFmtId="0" fontId="22" fillId="0" borderId="30" xfId="0" applyFont="1" applyBorder="1" applyAlignment="1">
      <alignment horizontal="center" vertical="center"/>
    </xf>
    <xf numFmtId="0" fontId="37" fillId="16" borderId="2" xfId="0" applyFont="1" applyFill="1" applyBorder="1" applyAlignment="1">
      <alignment horizontal="center" vertical="center" wrapText="1"/>
    </xf>
    <xf numFmtId="169" fontId="22" fillId="0" borderId="2" xfId="0" applyNumberFormat="1" applyFont="1" applyBorder="1" applyAlignment="1">
      <alignment horizontal="center" vertical="center"/>
    </xf>
    <xf numFmtId="0" fontId="22" fillId="16" borderId="0" xfId="0" applyFont="1" applyFill="1" applyAlignment="1">
      <alignment horizontal="center" vertical="center" wrapText="1"/>
    </xf>
    <xf numFmtId="0" fontId="39" fillId="0" borderId="0" xfId="0" applyFont="1" applyAlignment="1">
      <alignment horizontal="right" vertical="center"/>
    </xf>
    <xf numFmtId="0" fontId="8" fillId="0" borderId="11" xfId="0" applyFont="1" applyBorder="1" applyAlignment="1">
      <alignment vertical="center" wrapText="1"/>
    </xf>
    <xf numFmtId="0" fontId="1" fillId="0" borderId="11" xfId="0" applyFont="1" applyBorder="1" applyAlignment="1">
      <alignment horizontal="center" vertical="center" wrapText="1"/>
    </xf>
    <xf numFmtId="0" fontId="24" fillId="0" borderId="7" xfId="0" applyFont="1" applyBorder="1" applyAlignment="1">
      <alignment horizontal="left" vertical="top"/>
    </xf>
    <xf numFmtId="0" fontId="24" fillId="0" borderId="12" xfId="0" applyFont="1" applyBorder="1" applyAlignment="1">
      <alignment vertical="top"/>
    </xf>
    <xf numFmtId="0" fontId="22" fillId="16" borderId="0" xfId="0" applyFont="1" applyFill="1" applyAlignment="1">
      <alignment horizontal="center" vertical="top" wrapText="1"/>
    </xf>
    <xf numFmtId="0" fontId="24" fillId="0" borderId="7" xfId="0" applyFont="1" applyBorder="1" applyAlignment="1">
      <alignment vertical="center"/>
    </xf>
    <xf numFmtId="0" fontId="1" fillId="0" borderId="11" xfId="0" applyFont="1" applyBorder="1" applyAlignment="1">
      <alignment vertical="center"/>
    </xf>
    <xf numFmtId="167" fontId="8" fillId="0" borderId="0" xfId="1" applyNumberFormat="1" applyFont="1" applyBorder="1" applyAlignment="1">
      <alignment vertical="center"/>
    </xf>
    <xf numFmtId="0" fontId="51" fillId="0" borderId="29" xfId="0" applyFont="1" applyBorder="1" applyAlignment="1">
      <alignment horizontal="left" vertical="center"/>
    </xf>
    <xf numFmtId="3" fontId="8" fillId="0" borderId="29" xfId="0" applyNumberFormat="1" applyFont="1" applyBorder="1" applyAlignment="1" applyProtection="1">
      <alignment vertical="top"/>
      <protection locked="0"/>
    </xf>
    <xf numFmtId="3" fontId="51" fillId="0" borderId="29" xfId="0" applyNumberFormat="1" applyFont="1" applyBorder="1" applyAlignment="1">
      <alignment horizontal="center" vertical="center"/>
    </xf>
    <xf numFmtId="0" fontId="8" fillId="0" borderId="29" xfId="0" applyFont="1" applyBorder="1" applyAlignment="1">
      <alignment vertical="center"/>
    </xf>
    <xf numFmtId="0" fontId="8" fillId="0" borderId="10" xfId="0" applyFont="1" applyBorder="1" applyAlignment="1">
      <alignment vertical="center"/>
    </xf>
    <xf numFmtId="3" fontId="22" fillId="2" borderId="18" xfId="0" applyNumberFormat="1" applyFont="1" applyFill="1" applyBorder="1" applyAlignment="1">
      <alignment horizontal="left" vertical="center" wrapText="1"/>
    </xf>
    <xf numFmtId="0" fontId="1" fillId="2" borderId="18" xfId="0" applyFont="1" applyFill="1" applyBorder="1" applyAlignment="1">
      <alignment horizontal="center" vertical="center" wrapText="1"/>
    </xf>
    <xf numFmtId="0" fontId="24" fillId="0" borderId="5" xfId="0" applyFont="1" applyBorder="1" applyAlignment="1">
      <alignment horizontal="left" vertical="center"/>
    </xf>
    <xf numFmtId="0" fontId="8" fillId="0" borderId="1" xfId="0" applyFont="1" applyBorder="1" applyAlignment="1">
      <alignment vertical="center"/>
    </xf>
    <xf numFmtId="0" fontId="8" fillId="0" borderId="3" xfId="0" applyFont="1" applyBorder="1" applyAlignment="1">
      <alignment vertical="center"/>
    </xf>
    <xf numFmtId="0" fontId="30" fillId="2" borderId="18" xfId="0" applyFont="1" applyFill="1" applyBorder="1" applyAlignment="1">
      <alignment horizontal="left" vertical="center" wrapText="1"/>
    </xf>
    <xf numFmtId="169" fontId="1" fillId="0" borderId="18" xfId="0" applyNumberFormat="1" applyFont="1" applyBorder="1" applyAlignment="1">
      <alignment horizontal="center" vertical="center" wrapText="1"/>
    </xf>
    <xf numFmtId="0" fontId="8" fillId="0" borderId="39" xfId="0" applyFont="1" applyBorder="1" applyAlignment="1">
      <alignment vertical="center"/>
    </xf>
    <xf numFmtId="3" fontId="8" fillId="0" borderId="39" xfId="0" applyNumberFormat="1" applyFont="1" applyBorder="1" applyAlignment="1">
      <alignment horizontal="right" vertical="center"/>
    </xf>
    <xf numFmtId="0" fontId="8" fillId="0" borderId="8" xfId="0" applyFont="1" applyBorder="1" applyAlignment="1">
      <alignment vertical="center"/>
    </xf>
    <xf numFmtId="0" fontId="24" fillId="0" borderId="9" xfId="0" applyFont="1" applyBorder="1" applyAlignment="1">
      <alignment vertical="center"/>
    </xf>
    <xf numFmtId="3" fontId="8" fillId="0" borderId="29" xfId="0" applyNumberFormat="1" applyFont="1" applyBorder="1" applyAlignment="1">
      <alignment horizontal="right" vertical="center"/>
    </xf>
    <xf numFmtId="0" fontId="22" fillId="0" borderId="47" xfId="0" applyFont="1" applyBorder="1" applyAlignment="1">
      <alignment horizontal="left" vertical="center" wrapText="1"/>
    </xf>
    <xf numFmtId="0" fontId="1" fillId="0" borderId="47" xfId="0" applyFont="1" applyBorder="1" applyAlignment="1">
      <alignment horizontal="center" vertical="center" wrapText="1"/>
    </xf>
    <xf numFmtId="169" fontId="22" fillId="0" borderId="47" xfId="0" applyNumberFormat="1" applyFont="1" applyBorder="1" applyAlignment="1">
      <alignment horizontal="center" vertical="center" wrapText="1"/>
    </xf>
    <xf numFmtId="0" fontId="24" fillId="0" borderId="12" xfId="0" applyFont="1" applyBorder="1" applyAlignment="1">
      <alignment horizontal="left" vertical="center"/>
    </xf>
    <xf numFmtId="0" fontId="1" fillId="0" borderId="29" xfId="0" applyFont="1" applyBorder="1" applyAlignment="1">
      <alignment horizontal="center" vertical="center" wrapText="1"/>
    </xf>
    <xf numFmtId="0" fontId="1" fillId="0" borderId="10" xfId="0" applyFont="1" applyBorder="1" applyAlignment="1">
      <alignment horizontal="center" vertical="center" wrapText="1"/>
    </xf>
    <xf numFmtId="0" fontId="22" fillId="0" borderId="18" xfId="0" applyFont="1" applyBorder="1" applyAlignment="1">
      <alignment horizontal="left" vertical="center" wrapText="1"/>
    </xf>
    <xf numFmtId="0" fontId="1" fillId="0" borderId="29" xfId="0" applyFont="1" applyBorder="1" applyAlignment="1">
      <alignment vertical="center"/>
    </xf>
    <xf numFmtId="0" fontId="1" fillId="0" borderId="10" xfId="0" applyFont="1" applyBorder="1" applyAlignment="1">
      <alignment vertical="center"/>
    </xf>
    <xf numFmtId="0" fontId="8" fillId="0" borderId="12" xfId="0" applyFont="1" applyBorder="1" applyAlignment="1">
      <alignment vertical="top"/>
    </xf>
    <xf numFmtId="0" fontId="8" fillId="0" borderId="12" xfId="0" applyFont="1" applyBorder="1" applyAlignment="1">
      <alignment horizontal="left" vertical="top"/>
    </xf>
    <xf numFmtId="0" fontId="24" fillId="0" borderId="12" xfId="0" applyFont="1" applyBorder="1" applyAlignment="1">
      <alignment horizontal="left" vertical="top"/>
    </xf>
    <xf numFmtId="0" fontId="24" fillId="0" borderId="9" xfId="0" applyFont="1" applyBorder="1" applyAlignment="1">
      <alignment vertical="top"/>
    </xf>
    <xf numFmtId="177" fontId="22" fillId="0" borderId="2" xfId="0" applyNumberFormat="1" applyFont="1" applyBorder="1" applyAlignment="1">
      <alignment horizontal="center" vertical="center" wrapText="1"/>
    </xf>
    <xf numFmtId="179" fontId="8" fillId="0" borderId="2" xfId="35" applyNumberFormat="1" applyFont="1" applyBorder="1" applyAlignment="1">
      <alignment horizontal="center" vertical="center"/>
    </xf>
    <xf numFmtId="179" fontId="1" fillId="0" borderId="2" xfId="35" applyNumberFormat="1" applyFont="1" applyBorder="1" applyAlignment="1">
      <alignment horizontal="center" vertical="center"/>
    </xf>
    <xf numFmtId="180" fontId="22" fillId="14" borderId="19" xfId="2" applyNumberFormat="1" applyFont="1" applyFill="1" applyBorder="1" applyAlignment="1">
      <alignment horizontal="center" vertical="center"/>
    </xf>
    <xf numFmtId="180" fontId="1" fillId="0" borderId="19" xfId="0" applyNumberFormat="1" applyFont="1" applyBorder="1" applyAlignment="1">
      <alignment horizontal="center" vertical="center" wrapText="1"/>
    </xf>
    <xf numFmtId="180" fontId="1" fillId="0" borderId="19" xfId="0" applyNumberFormat="1" applyFont="1" applyBorder="1" applyAlignment="1">
      <alignment horizontal="center" vertical="center"/>
    </xf>
    <xf numFmtId="181" fontId="22" fillId="0" borderId="2" xfId="0" applyNumberFormat="1" applyFont="1" applyBorder="1" applyAlignment="1">
      <alignment horizontal="center" vertical="center" wrapText="1"/>
    </xf>
    <xf numFmtId="178" fontId="24" fillId="0" borderId="2" xfId="35" applyNumberFormat="1" applyFont="1" applyBorder="1" applyAlignment="1">
      <alignment horizontal="center" vertical="center" wrapText="1"/>
    </xf>
    <xf numFmtId="178" fontId="1" fillId="0" borderId="2" xfId="35" applyNumberFormat="1" applyFont="1" applyBorder="1" applyAlignment="1">
      <alignment horizontal="center" vertical="center" wrapText="1"/>
    </xf>
    <xf numFmtId="180" fontId="30" fillId="0" borderId="2" xfId="0" applyNumberFormat="1" applyFont="1" applyBorder="1" applyAlignment="1">
      <alignment horizontal="center" vertical="center"/>
    </xf>
    <xf numFmtId="180" fontId="1" fillId="0" borderId="2" xfId="0" applyNumberFormat="1" applyFont="1" applyBorder="1" applyAlignment="1">
      <alignment horizontal="center" vertical="center"/>
    </xf>
    <xf numFmtId="180" fontId="24" fillId="0" borderId="2" xfId="0" applyNumberFormat="1" applyFont="1" applyBorder="1" applyAlignment="1">
      <alignment horizontal="center" vertical="center"/>
    </xf>
    <xf numFmtId="0" fontId="24" fillId="0" borderId="12" xfId="0" applyFont="1" applyBorder="1" applyAlignment="1">
      <alignment wrapText="1"/>
    </xf>
    <xf numFmtId="0" fontId="30" fillId="0" borderId="5" xfId="0" applyFont="1" applyBorder="1" applyAlignment="1">
      <alignment horizontal="left"/>
    </xf>
    <xf numFmtId="9" fontId="37" fillId="0" borderId="29" xfId="0" applyNumberFormat="1" applyFont="1" applyBorder="1" applyAlignment="1">
      <alignment horizontal="center" wrapText="1"/>
    </xf>
    <xf numFmtId="0" fontId="37" fillId="0" borderId="1" xfId="0" applyFont="1" applyBorder="1" applyAlignment="1">
      <alignment horizontal="center" vertical="center" wrapText="1"/>
    </xf>
    <xf numFmtId="182" fontId="22" fillId="0" borderId="2" xfId="0" applyNumberFormat="1" applyFont="1" applyBorder="1" applyAlignment="1">
      <alignment horizontal="center" vertical="center"/>
    </xf>
    <xf numFmtId="182" fontId="8" fillId="0" borderId="34" xfId="0" applyNumberFormat="1" applyFont="1" applyBorder="1" applyAlignment="1">
      <alignment horizontal="center" wrapText="1"/>
    </xf>
    <xf numFmtId="182" fontId="1" fillId="0" borderId="4" xfId="0" applyNumberFormat="1" applyFont="1" applyBorder="1" applyAlignment="1">
      <alignment horizontal="center" vertical="center"/>
    </xf>
    <xf numFmtId="182" fontId="1" fillId="0" borderId="29" xfId="0" applyNumberFormat="1" applyFont="1" applyBorder="1" applyAlignment="1">
      <alignment horizontal="center" vertical="center"/>
    </xf>
    <xf numFmtId="182" fontId="22" fillId="0" borderId="2" xfId="0" applyNumberFormat="1" applyFont="1" applyBorder="1" applyAlignment="1">
      <alignment horizontal="center"/>
    </xf>
    <xf numFmtId="182" fontId="0" fillId="0" borderId="0" xfId="0" applyNumberFormat="1" applyAlignment="1">
      <alignment horizontal="center"/>
    </xf>
    <xf numFmtId="182" fontId="1" fillId="0" borderId="2" xfId="0" applyNumberFormat="1" applyFont="1" applyBorder="1" applyAlignment="1">
      <alignment horizontal="center"/>
    </xf>
    <xf numFmtId="183" fontId="22" fillId="0" borderId="5" xfId="0" applyNumberFormat="1" applyFont="1" applyBorder="1" applyAlignment="1">
      <alignment horizontal="center" vertical="center"/>
    </xf>
    <xf numFmtId="183" fontId="24" fillId="0" borderId="2" xfId="0" applyNumberFormat="1" applyFont="1" applyBorder="1" applyAlignment="1">
      <alignment horizontal="center"/>
    </xf>
    <xf numFmtId="165" fontId="22" fillId="0" borderId="2" xfId="0" applyNumberFormat="1" applyFont="1" applyBorder="1" applyAlignment="1">
      <alignment horizontal="center" vertical="center"/>
    </xf>
    <xf numFmtId="165" fontId="1" fillId="0" borderId="2" xfId="0" applyNumberFormat="1" applyFont="1" applyBorder="1" applyAlignment="1">
      <alignment horizontal="center" vertical="center"/>
    </xf>
    <xf numFmtId="184" fontId="22" fillId="0" borderId="2" xfId="0" applyNumberFormat="1" applyFont="1" applyBorder="1" applyAlignment="1">
      <alignment horizontal="center" vertical="center"/>
    </xf>
    <xf numFmtId="184" fontId="1" fillId="0" borderId="2" xfId="2" applyNumberFormat="1" applyFont="1" applyBorder="1" applyAlignment="1">
      <alignment horizontal="center" vertical="center"/>
    </xf>
    <xf numFmtId="184" fontId="1" fillId="0" borderId="2" xfId="0" applyNumberFormat="1" applyFont="1" applyBorder="1" applyAlignment="1">
      <alignment horizontal="center" vertical="center"/>
    </xf>
    <xf numFmtId="184" fontId="22" fillId="0" borderId="5" xfId="0" applyNumberFormat="1" applyFont="1" applyBorder="1" applyAlignment="1">
      <alignment horizontal="center" vertical="center"/>
    </xf>
    <xf numFmtId="184" fontId="1" fillId="0" borderId="2" xfId="0" applyNumberFormat="1" applyFont="1" applyBorder="1" applyAlignment="1">
      <alignment horizontal="center" vertical="center" wrapText="1"/>
    </xf>
    <xf numFmtId="184" fontId="30" fillId="0" borderId="2" xfId="0" applyNumberFormat="1" applyFont="1" applyBorder="1" applyAlignment="1">
      <alignment horizontal="center"/>
    </xf>
    <xf numFmtId="184" fontId="30" fillId="0" borderId="4" xfId="0" applyNumberFormat="1" applyFont="1" applyBorder="1" applyAlignment="1">
      <alignment horizontal="center"/>
    </xf>
    <xf numFmtId="185" fontId="22" fillId="0" borderId="2" xfId="0" applyNumberFormat="1" applyFont="1" applyBorder="1" applyAlignment="1">
      <alignment horizontal="center" vertical="center"/>
    </xf>
    <xf numFmtId="185" fontId="1" fillId="0" borderId="2" xfId="0" applyNumberFormat="1" applyFont="1" applyBorder="1" applyAlignment="1">
      <alignment horizontal="center" vertical="center"/>
    </xf>
    <xf numFmtId="183" fontId="22" fillId="0" borderId="2" xfId="0" applyNumberFormat="1" applyFont="1" applyBorder="1" applyAlignment="1">
      <alignment horizontal="center" vertical="center"/>
    </xf>
    <xf numFmtId="183" fontId="24" fillId="0" borderId="2" xfId="0" applyNumberFormat="1" applyFont="1" applyBorder="1" applyAlignment="1">
      <alignment horizontal="center" vertical="center"/>
    </xf>
    <xf numFmtId="183" fontId="1" fillId="0" borderId="2" xfId="0" applyNumberFormat="1" applyFont="1" applyBorder="1" applyAlignment="1">
      <alignment horizontal="center" vertical="center"/>
    </xf>
    <xf numFmtId="183" fontId="37" fillId="0" borderId="3" xfId="0" applyNumberFormat="1" applyFont="1" applyBorder="1" applyAlignment="1">
      <alignment horizontal="center" vertical="center" wrapText="1"/>
    </xf>
    <xf numFmtId="183" fontId="8" fillId="0" borderId="2" xfId="0" applyNumberFormat="1" applyFont="1" applyBorder="1" applyAlignment="1">
      <alignment horizontal="center" vertical="center" wrapText="1"/>
    </xf>
    <xf numFmtId="183" fontId="37" fillId="0" borderId="4" xfId="0" applyNumberFormat="1" applyFont="1" applyBorder="1" applyAlignment="1">
      <alignment horizontal="center"/>
    </xf>
    <xf numFmtId="183" fontId="8" fillId="0" borderId="2" xfId="0" applyNumberFormat="1" applyFont="1" applyBorder="1" applyAlignment="1">
      <alignment horizontal="center" vertical="center"/>
    </xf>
    <xf numFmtId="183" fontId="30" fillId="0" borderId="2" xfId="0" applyNumberFormat="1" applyFont="1" applyBorder="1" applyAlignment="1">
      <alignment horizontal="center" wrapText="1"/>
    </xf>
    <xf numFmtId="183" fontId="1" fillId="0" borderId="2" xfId="0" applyNumberFormat="1" applyFont="1" applyBorder="1" applyAlignment="1">
      <alignment horizontal="center" vertical="center" wrapText="1"/>
    </xf>
    <xf numFmtId="183" fontId="30" fillId="0" borderId="4" xfId="0" applyNumberFormat="1" applyFont="1" applyBorder="1" applyAlignment="1">
      <alignment horizontal="center" wrapText="1"/>
    </xf>
    <xf numFmtId="183" fontId="22" fillId="0" borderId="2" xfId="0" applyNumberFormat="1" applyFont="1" applyBorder="1" applyAlignment="1">
      <alignment horizontal="center" vertical="center" wrapText="1"/>
    </xf>
    <xf numFmtId="183" fontId="37" fillId="0" borderId="2" xfId="0" applyNumberFormat="1" applyFont="1" applyBorder="1" applyAlignment="1">
      <alignment horizontal="center" vertical="center" wrapText="1"/>
    </xf>
    <xf numFmtId="183" fontId="22" fillId="0" borderId="0" xfId="0" applyNumberFormat="1" applyFont="1" applyAlignment="1">
      <alignment horizontal="center"/>
    </xf>
    <xf numFmtId="183" fontId="37" fillId="0" borderId="2" xfId="0" applyNumberFormat="1" applyFont="1" applyBorder="1" applyAlignment="1">
      <alignment horizontal="center" wrapText="1"/>
    </xf>
    <xf numFmtId="183" fontId="8" fillId="0" borderId="2" xfId="2" applyNumberFormat="1" applyFont="1" applyFill="1" applyBorder="1" applyAlignment="1">
      <alignment horizontal="center" vertical="center"/>
    </xf>
    <xf numFmtId="183" fontId="37" fillId="0" borderId="4" xfId="0" applyNumberFormat="1" applyFont="1" applyBorder="1" applyAlignment="1">
      <alignment horizontal="center" wrapText="1"/>
    </xf>
    <xf numFmtId="183" fontId="8" fillId="0" borderId="31" xfId="0" applyNumberFormat="1" applyFont="1" applyBorder="1" applyAlignment="1">
      <alignment horizontal="center" vertical="center" wrapText="1"/>
    </xf>
    <xf numFmtId="183" fontId="8" fillId="0" borderId="32" xfId="0" applyNumberFormat="1" applyFont="1" applyBorder="1" applyAlignment="1">
      <alignment horizontal="center" vertical="center" wrapText="1"/>
    </xf>
    <xf numFmtId="184" fontId="22" fillId="0" borderId="18" xfId="0" applyNumberFormat="1" applyFont="1" applyBorder="1" applyAlignment="1">
      <alignment horizontal="center" vertical="center" wrapText="1"/>
    </xf>
    <xf numFmtId="184" fontId="1" fillId="0" borderId="18" xfId="0" applyNumberFormat="1" applyFont="1" applyBorder="1" applyAlignment="1">
      <alignment horizontal="center" vertical="center" wrapText="1"/>
    </xf>
    <xf numFmtId="183" fontId="1" fillId="2" borderId="2" xfId="0" applyNumberFormat="1" applyFont="1" applyFill="1" applyBorder="1" applyAlignment="1">
      <alignment horizontal="center" vertical="center" wrapText="1"/>
    </xf>
    <xf numFmtId="183" fontId="22" fillId="2" borderId="2" xfId="0" applyNumberFormat="1" applyFont="1" applyFill="1" applyBorder="1" applyAlignment="1">
      <alignment horizontal="center" vertical="center" wrapText="1"/>
    </xf>
    <xf numFmtId="184" fontId="22" fillId="2" borderId="18" xfId="2" applyNumberFormat="1" applyFont="1" applyFill="1" applyBorder="1" applyAlignment="1">
      <alignment horizontal="center" vertical="center" wrapText="1"/>
    </xf>
    <xf numFmtId="184" fontId="1" fillId="2" borderId="18" xfId="0" applyNumberFormat="1" applyFont="1" applyFill="1" applyBorder="1" applyAlignment="1">
      <alignment horizontal="center" vertical="center" wrapText="1"/>
    </xf>
    <xf numFmtId="186" fontId="22" fillId="0" borderId="2" xfId="35" applyNumberFormat="1" applyFont="1" applyBorder="1" applyAlignment="1">
      <alignment horizontal="center" vertical="center" wrapText="1"/>
    </xf>
    <xf numFmtId="186" fontId="1" fillId="0" borderId="2" xfId="35" applyNumberFormat="1" applyFont="1" applyBorder="1" applyAlignment="1">
      <alignment horizontal="center" vertical="center" wrapText="1"/>
    </xf>
    <xf numFmtId="186" fontId="1" fillId="0" borderId="2" xfId="0" applyNumberFormat="1" applyFont="1" applyBorder="1" applyAlignment="1">
      <alignment horizontal="center" vertical="center" wrapText="1"/>
    </xf>
    <xf numFmtId="164" fontId="22" fillId="0" borderId="2" xfId="35" applyNumberFormat="1" applyFont="1" applyBorder="1" applyAlignment="1">
      <alignment horizontal="center"/>
    </xf>
    <xf numFmtId="164" fontId="54" fillId="0" borderId="2" xfId="35" applyNumberFormat="1" applyFont="1" applyBorder="1" applyAlignment="1">
      <alignment horizontal="center"/>
    </xf>
    <xf numFmtId="164" fontId="64" fillId="0" borderId="2" xfId="35" applyNumberFormat="1" applyFont="1" applyBorder="1" applyAlignment="1">
      <alignment horizontal="center"/>
    </xf>
    <xf numFmtId="0" fontId="20" fillId="0" borderId="0" xfId="0" applyFont="1" applyAlignment="1">
      <alignment vertical="center"/>
    </xf>
    <xf numFmtId="9" fontId="22" fillId="2" borderId="39" xfId="0" applyNumberFormat="1" applyFont="1" applyFill="1" applyBorder="1" applyAlignment="1">
      <alignment horizontal="left" vertical="center"/>
    </xf>
    <xf numFmtId="9" fontId="22" fillId="0" borderId="39" xfId="0" applyNumberFormat="1" applyFont="1" applyBorder="1" applyAlignment="1">
      <alignment horizontal="center" vertical="center"/>
    </xf>
    <xf numFmtId="9" fontId="22" fillId="0" borderId="8" xfId="0" applyNumberFormat="1" applyFont="1" applyBorder="1" applyAlignment="1">
      <alignment horizontal="center" vertical="center"/>
    </xf>
    <xf numFmtId="0" fontId="30" fillId="14" borderId="2" xfId="0" applyFont="1" applyFill="1" applyBorder="1" applyAlignment="1">
      <alignment horizontal="left"/>
    </xf>
    <xf numFmtId="0" fontId="22" fillId="14" borderId="2" xfId="0" applyFont="1" applyFill="1" applyBorder="1" applyAlignment="1">
      <alignment horizontal="left"/>
    </xf>
    <xf numFmtId="0" fontId="22" fillId="14" borderId="18" xfId="0" applyFont="1" applyFill="1" applyBorder="1" applyAlignment="1">
      <alignment horizontal="left"/>
    </xf>
    <xf numFmtId="0" fontId="24" fillId="0" borderId="5" xfId="0" applyFont="1" applyBorder="1" applyAlignment="1">
      <alignment horizontal="left" vertical="top" wrapText="1"/>
    </xf>
    <xf numFmtId="0" fontId="24" fillId="0" borderId="1" xfId="0" applyFont="1" applyBorder="1" applyAlignment="1">
      <alignment horizontal="left" vertical="top"/>
    </xf>
    <xf numFmtId="0" fontId="24" fillId="0" borderId="3" xfId="0" applyFont="1" applyBorder="1" applyAlignment="1">
      <alignment horizontal="left" vertical="top"/>
    </xf>
    <xf numFmtId="0" fontId="30" fillId="0" borderId="0" xfId="0" applyFont="1" applyAlignment="1">
      <alignment horizontal="center"/>
    </xf>
    <xf numFmtId="0" fontId="59" fillId="0" borderId="29" xfId="0" applyFont="1" applyBorder="1" applyAlignment="1">
      <alignment horizontal="left" vertical="center" wrapText="1"/>
    </xf>
    <xf numFmtId="0" fontId="20" fillId="0" borderId="29" xfId="0" applyFont="1" applyBorder="1" applyAlignment="1">
      <alignment horizontal="left" vertical="center"/>
    </xf>
    <xf numFmtId="6" fontId="33" fillId="2" borderId="2" xfId="0" applyNumberFormat="1" applyFont="1" applyFill="1" applyBorder="1" applyAlignment="1">
      <alignment horizontal="left" vertical="center" wrapText="1"/>
    </xf>
    <xf numFmtId="6" fontId="33" fillId="0" borderId="2" xfId="0" applyNumberFormat="1" applyFont="1" applyBorder="1" applyAlignment="1">
      <alignment horizontal="left" vertical="center" wrapText="1"/>
    </xf>
    <xf numFmtId="0" fontId="22" fillId="14" borderId="1" xfId="0" applyFont="1" applyFill="1" applyBorder="1" applyAlignment="1">
      <alignment horizontal="left"/>
    </xf>
    <xf numFmtId="0" fontId="22" fillId="14" borderId="3" xfId="0" applyFont="1" applyFill="1" applyBorder="1" applyAlignment="1">
      <alignment horizontal="left"/>
    </xf>
    <xf numFmtId="0" fontId="1" fillId="0" borderId="2" xfId="0" applyFont="1" applyBorder="1" applyAlignment="1">
      <alignment vertical="top" wrapText="1"/>
    </xf>
    <xf numFmtId="0" fontId="22" fillId="0" borderId="2" xfId="0" applyFont="1" applyBorder="1" applyAlignment="1">
      <alignment horizontal="left" vertical="top" wrapText="1"/>
    </xf>
    <xf numFmtId="6" fontId="33" fillId="2" borderId="5" xfId="0" applyNumberFormat="1" applyFont="1" applyFill="1" applyBorder="1" applyAlignment="1">
      <alignment horizontal="left" vertical="center" wrapText="1"/>
    </xf>
    <xf numFmtId="6" fontId="33" fillId="2" borderId="1" xfId="0" applyNumberFormat="1" applyFont="1" applyFill="1" applyBorder="1" applyAlignment="1">
      <alignment horizontal="left" vertical="center" wrapText="1"/>
    </xf>
    <xf numFmtId="6" fontId="33" fillId="2" borderId="3" xfId="0" applyNumberFormat="1" applyFont="1" applyFill="1" applyBorder="1" applyAlignment="1">
      <alignment horizontal="left" vertical="center" wrapText="1"/>
    </xf>
    <xf numFmtId="0" fontId="1" fillId="0" borderId="1" xfId="0" applyFont="1" applyBorder="1" applyAlignment="1">
      <alignment horizontal="left" vertical="top" wrapText="1"/>
    </xf>
    <xf numFmtId="0" fontId="1" fillId="0" borderId="3" xfId="0" applyFont="1" applyBorder="1" applyAlignment="1">
      <alignment horizontal="left" vertical="top" wrapText="1"/>
    </xf>
    <xf numFmtId="3" fontId="24" fillId="0" borderId="1" xfId="0" applyNumberFormat="1" applyFont="1" applyBorder="1" applyAlignment="1">
      <alignment horizontal="left" vertical="top" wrapText="1"/>
    </xf>
    <xf numFmtId="3" fontId="8" fillId="0" borderId="1" xfId="0" applyNumberFormat="1" applyFont="1" applyBorder="1" applyAlignment="1">
      <alignment horizontal="left" vertical="top" wrapText="1"/>
    </xf>
    <xf numFmtId="3" fontId="8" fillId="0" borderId="3" xfId="0" applyNumberFormat="1" applyFont="1" applyBorder="1" applyAlignment="1">
      <alignment horizontal="left" vertical="top" wrapText="1"/>
    </xf>
    <xf numFmtId="0" fontId="1" fillId="0" borderId="1" xfId="0" applyFont="1" applyBorder="1" applyAlignment="1">
      <alignment vertical="top" wrapText="1"/>
    </xf>
    <xf numFmtId="0" fontId="22" fillId="0" borderId="1" xfId="0" applyFont="1" applyBorder="1" applyAlignment="1">
      <alignment horizontal="left" vertical="top" wrapText="1"/>
    </xf>
    <xf numFmtId="0" fontId="22" fillId="0" borderId="3" xfId="0" applyFont="1" applyBorder="1" applyAlignment="1">
      <alignment horizontal="left" vertical="top" wrapText="1"/>
    </xf>
    <xf numFmtId="0" fontId="24" fillId="0" borderId="1" xfId="0" applyFont="1" applyBorder="1" applyAlignment="1">
      <alignment horizontal="left" vertical="top" wrapText="1"/>
    </xf>
    <xf numFmtId="0" fontId="24" fillId="0" borderId="3" xfId="0" applyFont="1" applyBorder="1" applyAlignment="1">
      <alignment horizontal="left" vertical="top" wrapText="1"/>
    </xf>
    <xf numFmtId="0" fontId="21" fillId="3" borderId="5" xfId="0" applyFont="1" applyFill="1" applyBorder="1" applyAlignment="1">
      <alignment horizontal="left" vertical="center" wrapText="1"/>
    </xf>
    <xf numFmtId="0" fontId="21" fillId="3" borderId="1"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33" fillId="0" borderId="2" xfId="0" applyFont="1" applyBorder="1" applyAlignment="1">
      <alignment horizontal="left" wrapText="1"/>
    </xf>
    <xf numFmtId="0" fontId="33" fillId="0" borderId="4" xfId="0" applyFont="1" applyBorder="1" applyAlignment="1">
      <alignment horizontal="left" wrapText="1"/>
    </xf>
    <xf numFmtId="0" fontId="21" fillId="3" borderId="2" xfId="0" applyFont="1" applyFill="1" applyBorder="1" applyAlignment="1">
      <alignment horizontal="left" vertical="center" wrapText="1"/>
    </xf>
    <xf numFmtId="0" fontId="8" fillId="0" borderId="5" xfId="0" quotePrefix="1" applyFont="1" applyBorder="1" applyAlignment="1">
      <alignment horizontal="left" vertical="top" wrapText="1"/>
    </xf>
    <xf numFmtId="0" fontId="8" fillId="0" borderId="1" xfId="0" quotePrefix="1" applyFont="1" applyBorder="1" applyAlignment="1">
      <alignment horizontal="left" vertical="top" wrapText="1"/>
    </xf>
    <xf numFmtId="0" fontId="8" fillId="0" borderId="3" xfId="0" quotePrefix="1" applyFont="1" applyBorder="1" applyAlignment="1">
      <alignment horizontal="left" vertical="top" wrapText="1"/>
    </xf>
    <xf numFmtId="0" fontId="24" fillId="0" borderId="52" xfId="0" applyFont="1" applyBorder="1" applyAlignment="1">
      <alignment horizontal="left" vertical="top" wrapText="1"/>
    </xf>
    <xf numFmtId="0" fontId="24" fillId="0" borderId="53" xfId="0" applyFont="1" applyBorder="1" applyAlignment="1">
      <alignment horizontal="left" vertical="top" wrapText="1"/>
    </xf>
    <xf numFmtId="0" fontId="24" fillId="0" borderId="49" xfId="0" applyFont="1" applyBorder="1" applyAlignment="1">
      <alignment horizontal="left" vertical="top" wrapText="1"/>
    </xf>
    <xf numFmtId="0" fontId="1" fillId="0" borderId="9" xfId="0" quotePrefix="1" applyFont="1" applyBorder="1" applyAlignment="1">
      <alignment horizontal="left" vertical="top" wrapText="1"/>
    </xf>
    <xf numFmtId="0" fontId="1" fillId="0" borderId="29" xfId="0" quotePrefix="1" applyFont="1" applyBorder="1" applyAlignment="1">
      <alignment horizontal="left" vertical="top" wrapText="1"/>
    </xf>
    <xf numFmtId="0" fontId="1" fillId="0" borderId="10" xfId="0" quotePrefix="1" applyFont="1" applyBorder="1" applyAlignment="1">
      <alignment horizontal="left" vertical="top" wrapText="1"/>
    </xf>
    <xf numFmtId="0" fontId="1" fillId="0" borderId="5" xfId="0" applyFont="1" applyBorder="1" applyAlignment="1">
      <alignment horizontal="left" vertical="top" wrapText="1"/>
    </xf>
    <xf numFmtId="0" fontId="20" fillId="0" borderId="0" xfId="0" applyFont="1" applyAlignment="1">
      <alignment horizontal="left" vertical="center"/>
    </xf>
    <xf numFmtId="0" fontId="40" fillId="11" borderId="2" xfId="0" applyFont="1" applyFill="1" applyBorder="1" applyAlignment="1">
      <alignment horizontal="left"/>
    </xf>
    <xf numFmtId="0" fontId="1" fillId="0" borderId="0" xfId="0" applyFont="1" applyAlignment="1">
      <alignment horizontal="center"/>
    </xf>
    <xf numFmtId="0" fontId="1" fillId="0" borderId="29" xfId="0" applyFont="1" applyBorder="1" applyAlignment="1">
      <alignment horizontal="center"/>
    </xf>
    <xf numFmtId="0" fontId="24" fillId="0" borderId="9" xfId="0" applyFont="1" applyBorder="1" applyAlignment="1">
      <alignment horizontal="left" vertical="top" wrapText="1"/>
    </xf>
    <xf numFmtId="0" fontId="24" fillId="0" borderId="29" xfId="0" applyFont="1" applyBorder="1" applyAlignment="1">
      <alignment horizontal="left" vertical="top" wrapText="1"/>
    </xf>
    <xf numFmtId="0" fontId="24" fillId="0" borderId="10" xfId="0" applyFont="1" applyBorder="1" applyAlignment="1">
      <alignment horizontal="left" vertical="top" wrapText="1"/>
    </xf>
    <xf numFmtId="0" fontId="24" fillId="0" borderId="7" xfId="0" applyFont="1" applyBorder="1" applyAlignment="1">
      <alignment vertical="top" wrapText="1"/>
    </xf>
    <xf numFmtId="0" fontId="24" fillId="0" borderId="39" xfId="0" applyFont="1" applyBorder="1" applyAlignment="1">
      <alignment vertical="top" wrapText="1"/>
    </xf>
    <xf numFmtId="0" fontId="24" fillId="0" borderId="8" xfId="0" applyFont="1" applyBorder="1" applyAlignment="1">
      <alignment vertical="top" wrapText="1"/>
    </xf>
    <xf numFmtId="0" fontId="1" fillId="0" borderId="29" xfId="0" applyFont="1" applyBorder="1" applyAlignment="1">
      <alignment horizontal="left" vertical="top" wrapText="1"/>
    </xf>
    <xf numFmtId="0" fontId="20" fillId="0" borderId="29" xfId="0" applyFont="1" applyBorder="1" applyAlignment="1">
      <alignment horizontal="left" vertical="top" wrapText="1"/>
    </xf>
    <xf numFmtId="0" fontId="1" fillId="0" borderId="1" xfId="0" applyFont="1" applyBorder="1" applyAlignment="1">
      <alignment horizontal="left" vertical="top"/>
    </xf>
    <xf numFmtId="0" fontId="1" fillId="0" borderId="3" xfId="0" applyFont="1" applyBorder="1" applyAlignment="1">
      <alignment horizontal="left" vertical="top"/>
    </xf>
    <xf numFmtId="0" fontId="37" fillId="0" borderId="1" xfId="0" applyFont="1" applyBorder="1" applyAlignment="1">
      <alignment horizontal="left" vertical="top" wrapText="1"/>
    </xf>
    <xf numFmtId="0" fontId="37" fillId="0" borderId="3" xfId="0" applyFont="1" applyBorder="1" applyAlignment="1">
      <alignment horizontal="left" vertical="top" wrapText="1"/>
    </xf>
    <xf numFmtId="0" fontId="37" fillId="0" borderId="1" xfId="0" applyFont="1" applyBorder="1" applyAlignment="1">
      <alignment horizontal="left" vertical="top"/>
    </xf>
    <xf numFmtId="0" fontId="37" fillId="0" borderId="3" xfId="0" applyFont="1" applyBorder="1" applyAlignment="1">
      <alignment horizontal="left" vertical="top"/>
    </xf>
    <xf numFmtId="0" fontId="30" fillId="0" borderId="1" xfId="0" applyFont="1" applyBorder="1" applyAlignment="1">
      <alignment horizontal="left" vertical="top"/>
    </xf>
    <xf numFmtId="0" fontId="30" fillId="0" borderId="3" xfId="0" applyFont="1" applyBorder="1" applyAlignment="1">
      <alignment horizontal="left" vertical="top"/>
    </xf>
    <xf numFmtId="0" fontId="1" fillId="0" borderId="9" xfId="0" applyFont="1" applyBorder="1" applyAlignment="1">
      <alignment horizontal="left" vertical="top" wrapText="1"/>
    </xf>
    <xf numFmtId="0" fontId="22" fillId="0" borderId="29" xfId="0" applyFont="1" applyBorder="1" applyAlignment="1">
      <alignment horizontal="left" vertical="top" wrapText="1"/>
    </xf>
    <xf numFmtId="0" fontId="22" fillId="0" borderId="10" xfId="0" applyFont="1" applyBorder="1" applyAlignment="1">
      <alignment horizontal="left" vertical="top" wrapText="1"/>
    </xf>
    <xf numFmtId="0" fontId="1" fillId="0" borderId="9" xfId="0" applyFont="1" applyBorder="1" applyAlignment="1">
      <alignment horizontal="center" vertical="center"/>
    </xf>
    <xf numFmtId="0" fontId="1" fillId="0" borderId="29" xfId="0" applyFont="1" applyBorder="1" applyAlignment="1">
      <alignment horizontal="center" vertical="center"/>
    </xf>
    <xf numFmtId="0" fontId="1" fillId="0" borderId="9" xfId="0" applyFont="1" applyBorder="1" applyAlignment="1">
      <alignment vertical="center" wrapText="1"/>
    </xf>
    <xf numFmtId="0" fontId="1" fillId="0" borderId="29" xfId="0" applyFont="1" applyBorder="1" applyAlignment="1">
      <alignment vertical="center" wrapText="1"/>
    </xf>
    <xf numFmtId="0" fontId="1" fillId="0" borderId="10" xfId="0" applyFont="1" applyBorder="1" applyAlignment="1">
      <alignment vertical="center" wrapText="1"/>
    </xf>
    <xf numFmtId="0" fontId="39" fillId="14" borderId="5" xfId="0" applyFont="1" applyFill="1" applyBorder="1" applyAlignment="1">
      <alignment horizontal="left" vertical="center"/>
    </xf>
    <xf numFmtId="0" fontId="39" fillId="14" borderId="1" xfId="0" applyFont="1" applyFill="1" applyBorder="1" applyAlignment="1">
      <alignment horizontal="left" vertical="center"/>
    </xf>
    <xf numFmtId="0" fontId="39" fillId="14" borderId="3" xfId="0" applyFont="1" applyFill="1" applyBorder="1" applyAlignment="1">
      <alignment horizontal="left" vertical="center"/>
    </xf>
    <xf numFmtId="0" fontId="21" fillId="3" borderId="9" xfId="0" applyFont="1" applyFill="1" applyBorder="1" applyAlignment="1">
      <alignment horizontal="left" vertical="center" wrapText="1"/>
    </xf>
    <xf numFmtId="0" fontId="21" fillId="3" borderId="29" xfId="0" applyFont="1" applyFill="1" applyBorder="1" applyAlignment="1">
      <alignment horizontal="left" vertical="center" wrapText="1"/>
    </xf>
    <xf numFmtId="0" fontId="21" fillId="3" borderId="10"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1"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21" fillId="3" borderId="39" xfId="0" applyFont="1" applyFill="1" applyBorder="1" applyAlignment="1">
      <alignment horizontal="left" vertical="center" wrapText="1"/>
    </xf>
    <xf numFmtId="0" fontId="21" fillId="3" borderId="8" xfId="0" applyFont="1" applyFill="1" applyBorder="1" applyAlignment="1">
      <alignment horizontal="left" vertical="center" wrapText="1"/>
    </xf>
    <xf numFmtId="0" fontId="24"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0" fontId="1" fillId="2" borderId="1" xfId="0" applyFont="1" applyFill="1" applyBorder="1" applyAlignment="1">
      <alignment horizontal="left" vertical="top" wrapText="1"/>
    </xf>
    <xf numFmtId="0" fontId="1" fillId="2" borderId="3" xfId="0" applyFont="1" applyFill="1" applyBorder="1" applyAlignment="1">
      <alignment horizontal="left" vertical="top" wrapText="1"/>
    </xf>
    <xf numFmtId="0" fontId="24" fillId="0" borderId="0" xfId="0" applyFont="1" applyAlignment="1">
      <alignment vertical="top" wrapText="1"/>
    </xf>
    <xf numFmtId="0" fontId="22" fillId="0" borderId="39" xfId="0" applyFont="1" applyBorder="1" applyAlignment="1">
      <alignment horizontal="left" vertical="top" wrapText="1"/>
    </xf>
    <xf numFmtId="0" fontId="22" fillId="0" borderId="8" xfId="0" applyFont="1" applyBorder="1" applyAlignment="1">
      <alignment horizontal="left" vertical="top" wrapText="1"/>
    </xf>
    <xf numFmtId="0" fontId="22" fillId="0" borderId="1" xfId="0" applyFont="1" applyBorder="1" applyAlignment="1">
      <alignment horizontal="center" vertical="center"/>
    </xf>
    <xf numFmtId="0" fontId="24" fillId="0" borderId="5" xfId="0" applyFont="1" applyBorder="1" applyAlignment="1">
      <alignment horizontal="left" vertical="center" wrapText="1"/>
    </xf>
    <xf numFmtId="0" fontId="22" fillId="0" borderId="1" xfId="0" applyFont="1" applyBorder="1" applyAlignment="1">
      <alignment horizontal="left" vertical="center" wrapText="1"/>
    </xf>
    <xf numFmtId="0" fontId="22" fillId="0" borderId="3" xfId="0" applyFont="1" applyBorder="1" applyAlignment="1">
      <alignment horizontal="left" vertical="center" wrapText="1"/>
    </xf>
    <xf numFmtId="0" fontId="1" fillId="0" borderId="2" xfId="0" applyFont="1" applyBorder="1" applyAlignment="1">
      <alignment horizontal="left" vertical="top" wrapText="1"/>
    </xf>
    <xf numFmtId="0" fontId="39" fillId="14" borderId="2" xfId="0" applyFont="1" applyFill="1" applyBorder="1" applyAlignment="1">
      <alignment horizontal="left" vertical="center"/>
    </xf>
    <xf numFmtId="0" fontId="50" fillId="14" borderId="18" xfId="0" applyFont="1" applyFill="1" applyBorder="1" applyAlignment="1">
      <alignment horizontal="left" vertical="center"/>
    </xf>
    <xf numFmtId="0" fontId="1" fillId="0" borderId="5" xfId="0" applyFont="1" applyBorder="1" applyAlignment="1">
      <alignment horizontal="left" vertical="center"/>
    </xf>
    <xf numFmtId="0" fontId="1" fillId="0" borderId="1" xfId="0" applyFont="1" applyBorder="1" applyAlignment="1">
      <alignment horizontal="left" vertical="center"/>
    </xf>
    <xf numFmtId="0" fontId="1" fillId="0" borderId="3" xfId="0" applyFont="1" applyBorder="1" applyAlignment="1">
      <alignment horizontal="left" vertical="center"/>
    </xf>
    <xf numFmtId="0" fontId="39" fillId="14" borderId="18" xfId="0" applyFont="1" applyFill="1" applyBorder="1" applyAlignment="1">
      <alignment horizontal="left" vertical="center"/>
    </xf>
    <xf numFmtId="0" fontId="39" fillId="14" borderId="6" xfId="0" applyFont="1" applyFill="1" applyBorder="1" applyAlignment="1">
      <alignment horizontal="left" vertical="center"/>
    </xf>
    <xf numFmtId="6" fontId="33" fillId="2" borderId="39" xfId="0" applyNumberFormat="1" applyFont="1" applyFill="1" applyBorder="1" applyAlignment="1">
      <alignment horizontal="left" vertical="center" wrapText="1"/>
    </xf>
    <xf numFmtId="6" fontId="33" fillId="2" borderId="8" xfId="0" applyNumberFormat="1" applyFont="1" applyFill="1" applyBorder="1" applyAlignment="1">
      <alignment horizontal="left" vertical="center" wrapText="1"/>
    </xf>
    <xf numFmtId="0" fontId="20" fillId="0" borderId="0" xfId="0" applyFont="1" applyAlignment="1">
      <alignment horizontal="left" vertical="center" wrapText="1"/>
    </xf>
    <xf numFmtId="0" fontId="22" fillId="14" borderId="1" xfId="0" applyFont="1" applyFill="1" applyBorder="1" applyAlignment="1">
      <alignment horizontal="left" vertical="center"/>
    </xf>
    <xf numFmtId="0" fontId="22" fillId="14" borderId="3" xfId="0" applyFont="1" applyFill="1" applyBorder="1" applyAlignment="1">
      <alignment horizontal="left" vertical="center"/>
    </xf>
    <xf numFmtId="0" fontId="80" fillId="0" borderId="0" xfId="0" applyFont="1" applyAlignment="1">
      <alignment horizontal="left" vertical="top" wrapText="1"/>
    </xf>
    <xf numFmtId="0" fontId="1" fillId="0" borderId="0" xfId="0" applyFont="1" applyAlignment="1">
      <alignment horizontal="left" vertical="top" wrapText="1"/>
    </xf>
    <xf numFmtId="0" fontId="50" fillId="14" borderId="2" xfId="0" applyFont="1" applyFill="1" applyBorder="1" applyAlignment="1">
      <alignment horizontal="left" vertical="center"/>
    </xf>
    <xf numFmtId="0" fontId="8" fillId="0" borderId="2" xfId="0" applyFont="1" applyBorder="1" applyAlignment="1">
      <alignment horizontal="left" vertical="top" wrapText="1"/>
    </xf>
    <xf numFmtId="0" fontId="24" fillId="0" borderId="1" xfId="0" applyFont="1" applyBorder="1" applyAlignment="1">
      <alignment vertical="top" wrapText="1"/>
    </xf>
    <xf numFmtId="0" fontId="8" fillId="0" borderId="1" xfId="0" applyFont="1" applyBorder="1" applyAlignment="1">
      <alignment vertical="top"/>
    </xf>
    <xf numFmtId="0" fontId="8" fillId="0" borderId="3" xfId="0" applyFont="1" applyBorder="1" applyAlignment="1">
      <alignment vertical="top"/>
    </xf>
    <xf numFmtId="0" fontId="1" fillId="0" borderId="0" xfId="0" applyFont="1" applyAlignment="1">
      <alignment horizontal="center" vertical="center" wrapText="1"/>
    </xf>
    <xf numFmtId="6" fontId="33" fillId="0" borderId="1" xfId="0" applyNumberFormat="1" applyFont="1" applyBorder="1" applyAlignment="1">
      <alignment horizontal="left" vertical="center" wrapText="1"/>
    </xf>
    <xf numFmtId="6" fontId="33" fillId="0" borderId="3" xfId="0" applyNumberFormat="1" applyFont="1" applyBorder="1" applyAlignment="1">
      <alignment horizontal="left" vertical="center" wrapText="1"/>
    </xf>
    <xf numFmtId="0" fontId="22" fillId="4" borderId="5"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4" fillId="0" borderId="7" xfId="0" applyFont="1" applyBorder="1" applyAlignment="1">
      <alignment vertical="center" wrapText="1"/>
    </xf>
    <xf numFmtId="0" fontId="24" fillId="0" borderId="39" xfId="0" applyFont="1" applyBorder="1" applyAlignment="1">
      <alignment vertical="center" wrapText="1"/>
    </xf>
    <xf numFmtId="0" fontId="24" fillId="0" borderId="8" xfId="0" applyFont="1" applyBorder="1" applyAlignment="1">
      <alignment vertical="center" wrapText="1"/>
    </xf>
    <xf numFmtId="0" fontId="20" fillId="0" borderId="0" xfId="0" applyFont="1" applyAlignment="1">
      <alignment horizontal="center" vertical="center"/>
    </xf>
    <xf numFmtId="0" fontId="20" fillId="0" borderId="29" xfId="0" applyFont="1" applyBorder="1" applyAlignment="1">
      <alignment horizontal="center" vertical="center"/>
    </xf>
    <xf numFmtId="0" fontId="33" fillId="2" borderId="5" xfId="0" applyFont="1" applyFill="1" applyBorder="1" applyAlignment="1">
      <alignment horizontal="left" vertical="center" wrapText="1"/>
    </xf>
    <xf numFmtId="0" fontId="33" fillId="2" borderId="1" xfId="0" applyFont="1" applyFill="1" applyBorder="1" applyAlignment="1">
      <alignment horizontal="left" vertical="center" wrapText="1"/>
    </xf>
    <xf numFmtId="0" fontId="33" fillId="2" borderId="39"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22" fillId="4" borderId="19" xfId="0" applyFont="1" applyFill="1" applyBorder="1" applyAlignment="1">
      <alignment horizontal="center" vertical="center" wrapText="1"/>
    </xf>
    <xf numFmtId="0" fontId="81" fillId="0" borderId="29" xfId="0" applyFont="1" applyBorder="1" applyAlignment="1">
      <alignment horizontal="left" vertical="center" wrapText="1"/>
    </xf>
    <xf numFmtId="0" fontId="1" fillId="0" borderId="29" xfId="0" applyFont="1" applyBorder="1" applyAlignment="1">
      <alignment horizontal="left" vertical="center" wrapText="1"/>
    </xf>
    <xf numFmtId="0" fontId="33" fillId="2" borderId="9" xfId="0" applyFont="1" applyFill="1" applyBorder="1" applyAlignment="1">
      <alignment horizontal="left" vertical="center" wrapText="1"/>
    </xf>
    <xf numFmtId="0" fontId="33" fillId="2" borderId="29" xfId="0" applyFont="1" applyFill="1" applyBorder="1" applyAlignment="1">
      <alignment horizontal="left" vertical="center" wrapText="1"/>
    </xf>
    <xf numFmtId="0" fontId="33" fillId="2" borderId="10" xfId="0" applyFont="1" applyFill="1" applyBorder="1" applyAlignment="1">
      <alignment horizontal="left" vertical="center" wrapText="1"/>
    </xf>
    <xf numFmtId="0" fontId="24" fillId="0" borderId="7" xfId="0" applyFont="1" applyBorder="1" applyAlignment="1">
      <alignment horizontal="left" vertical="top" wrapText="1"/>
    </xf>
    <xf numFmtId="0" fontId="24" fillId="0" borderId="39" xfId="0" applyFont="1" applyBorder="1" applyAlignment="1">
      <alignment horizontal="left" vertical="top" wrapText="1"/>
    </xf>
    <xf numFmtId="0" fontId="24" fillId="0" borderId="8" xfId="0" applyFont="1" applyBorder="1" applyAlignment="1">
      <alignment horizontal="left" vertical="top" wrapText="1"/>
    </xf>
    <xf numFmtId="0" fontId="24" fillId="0" borderId="9" xfId="0" quotePrefix="1" applyFont="1" applyBorder="1" applyAlignment="1">
      <alignment horizontal="left" vertical="top" wrapText="1"/>
    </xf>
    <xf numFmtId="0" fontId="24" fillId="0" borderId="29" xfId="0" quotePrefix="1" applyFont="1" applyBorder="1" applyAlignment="1">
      <alignment horizontal="left" vertical="top" wrapText="1"/>
    </xf>
    <xf numFmtId="0" fontId="24" fillId="0" borderId="10" xfId="0" quotePrefix="1" applyFont="1" applyBorder="1" applyAlignment="1">
      <alignment horizontal="left" vertical="top" wrapText="1"/>
    </xf>
    <xf numFmtId="0" fontId="1" fillId="0" borderId="0" xfId="0" applyFont="1" applyAlignment="1">
      <alignment horizontal="left" vertical="center" wrapText="1"/>
    </xf>
    <xf numFmtId="0" fontId="24" fillId="0" borderId="12" xfId="0" applyFont="1" applyBorder="1" applyAlignment="1">
      <alignment horizontal="left" vertical="top" wrapText="1"/>
    </xf>
    <xf numFmtId="0" fontId="24" fillId="0" borderId="0" xfId="0" applyFont="1" applyAlignment="1">
      <alignment horizontal="left" vertical="top" wrapText="1"/>
    </xf>
    <xf numFmtId="0" fontId="24" fillId="0" borderId="11" xfId="0" applyFont="1" applyBorder="1" applyAlignment="1">
      <alignment horizontal="left" vertical="top" wrapText="1"/>
    </xf>
    <xf numFmtId="0" fontId="33" fillId="0" borderId="5" xfId="0" applyFont="1" applyBorder="1" applyAlignment="1">
      <alignment horizontal="left" vertical="center" wrapText="1"/>
    </xf>
    <xf numFmtId="0" fontId="33" fillId="0" borderId="1" xfId="0" applyFont="1" applyBorder="1" applyAlignment="1">
      <alignment horizontal="left" vertical="center" wrapText="1"/>
    </xf>
    <xf numFmtId="0" fontId="33" fillId="0" borderId="19" xfId="0" applyFont="1" applyBorder="1" applyAlignment="1">
      <alignment horizontal="left" vertical="center" wrapText="1"/>
    </xf>
    <xf numFmtId="0" fontId="21" fillId="3" borderId="19" xfId="0" applyFont="1" applyFill="1" applyBorder="1" applyAlignment="1">
      <alignment horizontal="left" vertical="center" wrapText="1"/>
    </xf>
    <xf numFmtId="0" fontId="24" fillId="0" borderId="7" xfId="0" quotePrefix="1" applyFont="1" applyBorder="1" applyAlignment="1">
      <alignment horizontal="left" vertical="top" wrapText="1"/>
    </xf>
    <xf numFmtId="0" fontId="24" fillId="0" borderId="39" xfId="0" quotePrefix="1" applyFont="1" applyBorder="1" applyAlignment="1">
      <alignment horizontal="left" vertical="top" wrapText="1"/>
    </xf>
    <xf numFmtId="0" fontId="24" fillId="0" borderId="8" xfId="0" quotePrefix="1" applyFont="1" applyBorder="1" applyAlignment="1">
      <alignment horizontal="left" vertical="top" wrapText="1"/>
    </xf>
    <xf numFmtId="0" fontId="24" fillId="0" borderId="12" xfId="0" quotePrefix="1" applyFont="1" applyBorder="1" applyAlignment="1">
      <alignment horizontal="left" vertical="top" wrapText="1"/>
    </xf>
    <xf numFmtId="0" fontId="24" fillId="0" borderId="0" xfId="0" quotePrefix="1" applyFont="1" applyAlignment="1">
      <alignment horizontal="left" vertical="top" wrapText="1"/>
    </xf>
    <xf numFmtId="0" fontId="24" fillId="0" borderId="11" xfId="0" quotePrefix="1" applyFont="1" applyBorder="1" applyAlignment="1">
      <alignment horizontal="left" vertical="top" wrapText="1"/>
    </xf>
    <xf numFmtId="0" fontId="24" fillId="0" borderId="7" xfId="0" applyFont="1" applyBorder="1" applyAlignment="1">
      <alignment horizontal="left" vertical="top"/>
    </xf>
    <xf numFmtId="0" fontId="24" fillId="0" borderId="39" xfId="0" applyFont="1" applyBorder="1" applyAlignment="1">
      <alignment horizontal="left" vertical="top"/>
    </xf>
    <xf numFmtId="0" fontId="24" fillId="0" borderId="8" xfId="0" applyFont="1" applyBorder="1" applyAlignment="1">
      <alignment horizontal="left" vertical="top"/>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39" xfId="0" applyFont="1" applyBorder="1" applyAlignment="1">
      <alignment horizontal="left" vertical="top" wrapText="1"/>
    </xf>
    <xf numFmtId="0" fontId="1" fillId="0" borderId="8" xfId="0" applyFont="1" applyBorder="1" applyAlignment="1">
      <alignment horizontal="left" vertical="top" wrapText="1"/>
    </xf>
    <xf numFmtId="0" fontId="37" fillId="14" borderId="2" xfId="0" applyFont="1" applyFill="1" applyBorder="1" applyAlignment="1">
      <alignment horizontal="left"/>
    </xf>
    <xf numFmtId="0" fontId="30" fillId="0" borderId="2" xfId="0" applyFont="1" applyBorder="1" applyAlignment="1">
      <alignment horizontal="left"/>
    </xf>
    <xf numFmtId="0" fontId="37" fillId="0" borderId="2" xfId="0" applyFont="1" applyBorder="1" applyAlignment="1">
      <alignment horizontal="left"/>
    </xf>
    <xf numFmtId="0" fontId="1" fillId="0" borderId="2" xfId="0" applyFont="1" applyBorder="1" applyAlignment="1">
      <alignment horizontal="left"/>
    </xf>
    <xf numFmtId="0" fontId="69" fillId="0" borderId="29" xfId="0" applyFont="1" applyBorder="1" applyAlignment="1">
      <alignment horizontal="left" vertical="top" wrapText="1"/>
    </xf>
    <xf numFmtId="0" fontId="71" fillId="0" borderId="9" xfId="0" applyFont="1" applyBorder="1" applyAlignment="1">
      <alignment horizontal="left" vertical="top" wrapText="1"/>
    </xf>
    <xf numFmtId="0" fontId="71" fillId="0" borderId="29" xfId="0" applyFont="1" applyBorder="1" applyAlignment="1">
      <alignment horizontal="left" vertical="top" wrapText="1"/>
    </xf>
    <xf numFmtId="0" fontId="71" fillId="0" borderId="10" xfId="0" applyFont="1" applyBorder="1" applyAlignment="1">
      <alignment horizontal="left" vertical="top" wrapText="1"/>
    </xf>
    <xf numFmtId="0" fontId="30" fillId="4" borderId="5" xfId="0" applyFont="1" applyFill="1" applyBorder="1" applyAlignment="1">
      <alignment horizontal="left" vertical="center" wrapText="1"/>
    </xf>
    <xf numFmtId="0" fontId="30" fillId="4"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1" fillId="0" borderId="0" xfId="0" applyFont="1" applyAlignment="1"/>
  </cellXfs>
  <cellStyles count="36">
    <cellStyle name="Bad 2" xfId="4" xr:uid="{A65D33F7-2215-4899-8E87-03724BB2389A}"/>
    <cellStyle name="Comma" xfId="1" builtinId="3"/>
    <cellStyle name="Comma 2" xfId="20" xr:uid="{DB42AFBB-6257-417E-B4BD-6C07AEB27513}"/>
    <cellStyle name="Comma 2 2" xfId="31" xr:uid="{A4FC93CA-8021-4291-8F05-3604E0CEC8B4}"/>
    <cellStyle name="Comma 3" xfId="6" xr:uid="{6609AEF2-D6F6-4161-B10F-9BDAFD7A1C9D}"/>
    <cellStyle name="Comma 3 2" xfId="32" xr:uid="{200DB0CD-E285-4FDB-9BFC-7B0BBABE9802}"/>
    <cellStyle name="Comma 4" xfId="7" xr:uid="{B1155769-4AE0-428E-BF81-EE36BA7184D8}"/>
    <cellStyle name="Comma 5" xfId="25" xr:uid="{C601F6AE-CCCF-4B27-AECC-9575AA91C135}"/>
    <cellStyle name="Comma 6" xfId="5" xr:uid="{A7A565FE-7227-45DF-B8B6-8DBC0C56AD5C}"/>
    <cellStyle name="Comma 7" xfId="30" xr:uid="{C5FF86AD-EA34-4696-8A62-E1503B34474A}"/>
    <cellStyle name="Currency" xfId="35" builtinId="4"/>
    <cellStyle name="Currency 2" xfId="9" xr:uid="{228FC61E-7A78-4FD2-927A-A1A1202BB7EB}"/>
    <cellStyle name="Currency 3" xfId="10" xr:uid="{C2AEED49-92C2-4B53-8BC3-2B80E7145F86}"/>
    <cellStyle name="Currency 4" xfId="11" xr:uid="{B8D4F1F0-8135-4E65-9A1E-F7ACBB60F2C7}"/>
    <cellStyle name="Currency 5" xfId="8" xr:uid="{E163E088-B312-4E84-B9AC-E5E292529672}"/>
    <cellStyle name="Good 2" xfId="13" xr:uid="{30EEB22B-2CDE-40B5-944B-D44705F86878}"/>
    <cellStyle name="Good 3" xfId="12" xr:uid="{7621CFD2-395F-483D-A441-93947F14E870}"/>
    <cellStyle name="Hyperlink 2" xfId="22" xr:uid="{C3A2166A-4E74-4187-AB5B-FD5EF0019FF9}"/>
    <cellStyle name="Neutral 2" xfId="23" xr:uid="{E2390828-F44A-4C51-9DD5-12556A22E925}"/>
    <cellStyle name="Normal" xfId="0" builtinId="0"/>
    <cellStyle name="Normal 128" xfId="27" xr:uid="{9F7A7B69-2E69-4F0A-BF81-B6C93154E571}"/>
    <cellStyle name="Normal 2" xfId="17" xr:uid="{74B955E7-B5F0-4F24-AFEE-143C0B351DD8}"/>
    <cellStyle name="Normal 2 2" xfId="33" xr:uid="{DB530F7C-49FA-44EC-BFAC-D5ADFAEBDB5F}"/>
    <cellStyle name="Normal 2 4" xfId="28" xr:uid="{2D0BF9A7-B5A4-4AA2-877E-A7D0550DBD5A}"/>
    <cellStyle name="Normal 3" xfId="18" xr:uid="{26AA44A4-920E-46A2-8141-6C4D26133930}"/>
    <cellStyle name="Normal 4" xfId="19" xr:uid="{179AEA27-F528-4213-BEE9-D0F27CC1499A}"/>
    <cellStyle name="Normal 5" xfId="24" xr:uid="{9D4CD664-42B8-45C1-9772-5955A332BCBD}"/>
    <cellStyle name="Normal 6" xfId="26" xr:uid="{05E6E3B8-3AE1-477A-B8A7-BB11DE7959B8}"/>
    <cellStyle name="Normal 7" xfId="3" xr:uid="{0FDA2D41-309A-4534-98B6-62A5FAB77750}"/>
    <cellStyle name="Normal 8" xfId="29" xr:uid="{9EB5D3BA-2E75-4C64-B290-A1E84F74D421}"/>
    <cellStyle name="Percent" xfId="2" builtinId="5"/>
    <cellStyle name="Percent 2" xfId="15" xr:uid="{E84C4077-AE41-400E-B303-FC06D31194E0}"/>
    <cellStyle name="Percent 3" xfId="16" xr:uid="{DCE51EBF-2828-48DC-A611-78EA15DF8EC6}"/>
    <cellStyle name="Percent 4" xfId="21" xr:uid="{C2D179CF-9BDA-461E-BAF7-07279E1D7857}"/>
    <cellStyle name="Percent 5" xfId="14" xr:uid="{5F99D9C7-D005-47E1-AB8D-2758B1BFBD4B}"/>
    <cellStyle name="Percent 6" xfId="34" xr:uid="{D65AA566-D0E5-4178-9C03-22E2D8601D71}"/>
  </cellStyles>
  <dxfs count="0"/>
  <tableStyles count="0" defaultTableStyle="TableStyleMedium2" defaultPivotStyle="PivotStyleLight16"/>
  <colors>
    <mruColors>
      <color rgb="FFFF3399"/>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285750</xdr:rowOff>
    </xdr:from>
    <xdr:to>
      <xdr:col>0</xdr:col>
      <xdr:colOff>1647190</xdr:colOff>
      <xdr:row>0</xdr:row>
      <xdr:rowOff>654050</xdr:rowOff>
    </xdr:to>
    <xdr:pic>
      <xdr:nvPicPr>
        <xdr:cNvPr id="4" name="Picture 3" descr="CIBC logo">
          <a:extLst>
            <a:ext uri="{FF2B5EF4-FFF2-40B4-BE49-F238E27FC236}">
              <a16:creationId xmlns:a16="http://schemas.microsoft.com/office/drawing/2014/main" id="{6C91DAA5-80F0-42C6-8C60-7BE9382412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285750"/>
          <a:ext cx="1443990" cy="371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304800</xdr:rowOff>
    </xdr:from>
    <xdr:to>
      <xdr:col>0</xdr:col>
      <xdr:colOff>1545590</xdr:colOff>
      <xdr:row>0</xdr:row>
      <xdr:rowOff>664845</xdr:rowOff>
    </xdr:to>
    <xdr:pic>
      <xdr:nvPicPr>
        <xdr:cNvPr id="2" name="Picture 1" descr="CIBC logo">
          <a:extLst>
            <a:ext uri="{FF2B5EF4-FFF2-40B4-BE49-F238E27FC236}">
              <a16:creationId xmlns:a16="http://schemas.microsoft.com/office/drawing/2014/main" id="{0B8D401B-0C96-4AE9-9EE1-0F24D4873D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304800"/>
          <a:ext cx="1440815" cy="371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292100</xdr:rowOff>
    </xdr:from>
    <xdr:to>
      <xdr:col>0</xdr:col>
      <xdr:colOff>1574165</xdr:colOff>
      <xdr:row>1</xdr:row>
      <xdr:rowOff>260163</xdr:rowOff>
    </xdr:to>
    <xdr:pic>
      <xdr:nvPicPr>
        <xdr:cNvPr id="4" name="Picture 3" descr="CIBC logo">
          <a:extLst>
            <a:ext uri="{FF2B5EF4-FFF2-40B4-BE49-F238E27FC236}">
              <a16:creationId xmlns:a16="http://schemas.microsoft.com/office/drawing/2014/main" id="{0EC3694C-52B8-4886-9878-2AB038E39B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92100"/>
          <a:ext cx="1440815" cy="3746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304800</xdr:rowOff>
    </xdr:from>
    <xdr:to>
      <xdr:col>0</xdr:col>
      <xdr:colOff>1545590</xdr:colOff>
      <xdr:row>1</xdr:row>
      <xdr:rowOff>182992</xdr:rowOff>
    </xdr:to>
    <xdr:pic>
      <xdr:nvPicPr>
        <xdr:cNvPr id="3" name="Picture 2" descr="CIBC logo">
          <a:extLst>
            <a:ext uri="{FF2B5EF4-FFF2-40B4-BE49-F238E27FC236}">
              <a16:creationId xmlns:a16="http://schemas.microsoft.com/office/drawing/2014/main" id="{F79E291F-6A26-4C95-AFDB-7F158989DB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304800"/>
          <a:ext cx="1440815" cy="3683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254000</xdr:rowOff>
    </xdr:from>
    <xdr:to>
      <xdr:col>0</xdr:col>
      <xdr:colOff>1507490</xdr:colOff>
      <xdr:row>1</xdr:row>
      <xdr:rowOff>131626</xdr:rowOff>
    </xdr:to>
    <xdr:pic>
      <xdr:nvPicPr>
        <xdr:cNvPr id="3" name="Picture 2" descr="CIBC logo">
          <a:extLst>
            <a:ext uri="{FF2B5EF4-FFF2-40B4-BE49-F238E27FC236}">
              <a16:creationId xmlns:a16="http://schemas.microsoft.com/office/drawing/2014/main" id="{1EA91C78-A105-4433-AFE4-1FF480C41C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54000"/>
          <a:ext cx="1440815" cy="37719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254000</xdr:rowOff>
    </xdr:from>
    <xdr:to>
      <xdr:col>0</xdr:col>
      <xdr:colOff>1506539</xdr:colOff>
      <xdr:row>1</xdr:row>
      <xdr:rowOff>93308</xdr:rowOff>
    </xdr:to>
    <xdr:pic>
      <xdr:nvPicPr>
        <xdr:cNvPr id="2" name="Picture 1" descr="CIBC logo">
          <a:extLst>
            <a:ext uri="{FF2B5EF4-FFF2-40B4-BE49-F238E27FC236}">
              <a16:creationId xmlns:a16="http://schemas.microsoft.com/office/drawing/2014/main" id="{7E4B47CD-E6CF-4092-B1AF-1DB0A009E1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54000"/>
          <a:ext cx="1437640" cy="37719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295275</xdr:rowOff>
    </xdr:from>
    <xdr:to>
      <xdr:col>0</xdr:col>
      <xdr:colOff>1564642</xdr:colOff>
      <xdr:row>1</xdr:row>
      <xdr:rowOff>215900</xdr:rowOff>
    </xdr:to>
    <xdr:pic>
      <xdr:nvPicPr>
        <xdr:cNvPr id="2" name="Picture 1" descr="CIBC logo">
          <a:extLst>
            <a:ext uri="{FF2B5EF4-FFF2-40B4-BE49-F238E27FC236}">
              <a16:creationId xmlns:a16="http://schemas.microsoft.com/office/drawing/2014/main" id="{1251EF66-EA9C-4565-B914-3B6FC15BCC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95275"/>
          <a:ext cx="1431292" cy="3683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273050</xdr:colOff>
      <xdr:row>0</xdr:row>
      <xdr:rowOff>133350</xdr:rowOff>
    </xdr:from>
    <xdr:to>
      <xdr:col>0</xdr:col>
      <xdr:colOff>1707517</xdr:colOff>
      <xdr:row>0</xdr:row>
      <xdr:rowOff>504825</xdr:rowOff>
    </xdr:to>
    <xdr:pic>
      <xdr:nvPicPr>
        <xdr:cNvPr id="2" name="Picture 1" descr="CIBC logo">
          <a:extLst>
            <a:ext uri="{FF2B5EF4-FFF2-40B4-BE49-F238E27FC236}">
              <a16:creationId xmlns:a16="http://schemas.microsoft.com/office/drawing/2014/main" id="{04887E2C-3BFC-4DAC-9B38-B1DBA85DB85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3050" y="133350"/>
          <a:ext cx="1431292" cy="368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GRP-EnergySustainability/Shared%20Documents/GHG%20Annual%20Environmental%20Reports/CIBC_Annual_Environmental_Report_2022%20FINAL%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Summary"/>
      <sheetName val="Summary-TOTAL"/>
      <sheetName val="Summary-Canada"/>
      <sheetName val="Summary-US"/>
      <sheetName val="2022EnergyDetail"/>
      <sheetName val="2022USEnergyDetail"/>
      <sheetName val="2022Water"/>
      <sheetName val="RS Building List"/>
      <sheetName val="2022 BEPI Values"/>
      <sheetName val="2022 US BEPI Values"/>
      <sheetName val="Rates By Province"/>
      <sheetName val="Leased"/>
      <sheetName val="Sublease"/>
      <sheetName val="Graphs"/>
      <sheetName val="BI Factors"/>
      <sheetName val="Conversion_Factors"/>
      <sheetName val="Conversion_Factors_US"/>
      <sheetName val="Emission Factors Hub"/>
      <sheetName val="MixedUse"/>
      <sheetName val="ABM List"/>
      <sheetName val="QualityAssur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showGridLines="0" zoomScale="70" zoomScaleNormal="70" workbookViewId="0">
      <selection activeCell="A6" sqref="A6"/>
    </sheetView>
  </sheetViews>
  <sheetFormatPr defaultColWidth="9.140625" defaultRowHeight="13.5"/>
  <cols>
    <col min="1" max="1" width="104.140625" customWidth="1"/>
  </cols>
  <sheetData>
    <row r="1" spans="1:1" ht="81.2" customHeight="1">
      <c r="A1" s="1"/>
    </row>
    <row r="2" spans="1:1" ht="72" customHeight="1">
      <c r="A2" s="409" t="s">
        <v>0</v>
      </c>
    </row>
    <row r="3" spans="1:1">
      <c r="A3" s="66"/>
    </row>
    <row r="4" spans="1:1">
      <c r="A4" s="66"/>
    </row>
    <row r="5" spans="1:1" ht="15.6">
      <c r="A5" s="410" t="s">
        <v>1</v>
      </c>
    </row>
    <row r="6" spans="1:1" ht="14.45">
      <c r="A6" s="160" t="s">
        <v>2</v>
      </c>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14BCC-AD9F-4ABC-A0B6-51F4AF53D597}">
  <sheetPr>
    <pageSetUpPr fitToPage="1"/>
  </sheetPr>
  <dimension ref="A1:K62"/>
  <sheetViews>
    <sheetView showGridLines="0" zoomScaleNormal="100" workbookViewId="0">
      <pane ySplit="2" topLeftCell="A3" activePane="bottomLeft" state="frozen"/>
      <selection pane="bottomLeft" activeCell="B1" sqref="B1:J1"/>
    </sheetView>
  </sheetViews>
  <sheetFormatPr defaultColWidth="9.140625" defaultRowHeight="12.6"/>
  <cols>
    <col min="1" max="1" width="59" style="11" customWidth="1"/>
    <col min="2" max="4" width="18.5703125" style="11" customWidth="1"/>
    <col min="5" max="5" width="17.7109375" style="11" customWidth="1"/>
    <col min="6" max="7" width="17.140625" style="11" customWidth="1"/>
    <col min="8" max="8" width="14.42578125" style="11" customWidth="1"/>
    <col min="9" max="9" width="12" style="11" customWidth="1"/>
    <col min="10" max="10" width="12.140625" style="11" customWidth="1"/>
    <col min="11" max="11" width="82.7109375" style="11" customWidth="1"/>
    <col min="12" max="16384" width="9.140625" style="11"/>
  </cols>
  <sheetData>
    <row r="1" spans="1:10" ht="72" customHeight="1">
      <c r="A1" s="233"/>
      <c r="B1" s="557" t="s">
        <v>3</v>
      </c>
      <c r="C1" s="558"/>
      <c r="D1" s="558"/>
      <c r="E1" s="558"/>
      <c r="F1" s="558"/>
      <c r="G1" s="558"/>
      <c r="H1" s="558"/>
      <c r="I1" s="558"/>
      <c r="J1" s="558"/>
    </row>
    <row r="2" spans="1:10" ht="21" customHeight="1">
      <c r="A2" s="233"/>
      <c r="B2" s="70" t="s">
        <v>4</v>
      </c>
      <c r="C2" s="70">
        <v>2023</v>
      </c>
      <c r="D2" s="70">
        <v>2022</v>
      </c>
      <c r="E2" s="70">
        <v>2021</v>
      </c>
      <c r="F2" s="70">
        <v>2020</v>
      </c>
      <c r="G2" s="70">
        <v>2019</v>
      </c>
      <c r="H2" s="70">
        <v>2018</v>
      </c>
      <c r="I2" s="70">
        <v>2017</v>
      </c>
      <c r="J2" s="70">
        <v>2016</v>
      </c>
    </row>
    <row r="3" spans="1:10" ht="15.6">
      <c r="A3" s="560" t="s">
        <v>5</v>
      </c>
      <c r="B3" s="560"/>
      <c r="C3" s="560"/>
      <c r="D3" s="560"/>
      <c r="E3" s="560"/>
      <c r="F3" s="560"/>
      <c r="G3" s="560"/>
      <c r="H3" s="560"/>
      <c r="I3" s="560"/>
      <c r="J3" s="560"/>
    </row>
    <row r="4" spans="1:10" ht="15">
      <c r="A4" s="550" t="s">
        <v>6</v>
      </c>
      <c r="B4" s="550"/>
      <c r="C4" s="550"/>
      <c r="D4" s="550"/>
      <c r="E4" s="550"/>
      <c r="F4" s="550"/>
      <c r="G4" s="550"/>
      <c r="H4" s="550"/>
      <c r="I4" s="550"/>
      <c r="J4" s="550"/>
    </row>
    <row r="5" spans="1:10" ht="15" customHeight="1">
      <c r="A5" s="239" t="s">
        <v>7</v>
      </c>
      <c r="B5" s="234" t="s">
        <v>8</v>
      </c>
      <c r="C5" s="164">
        <v>43991</v>
      </c>
      <c r="D5" s="122">
        <v>45921</v>
      </c>
      <c r="E5" s="123">
        <v>40852</v>
      </c>
      <c r="F5" s="123">
        <v>39192</v>
      </c>
      <c r="G5" s="235" t="s">
        <v>8</v>
      </c>
      <c r="H5" s="234" t="s">
        <v>8</v>
      </c>
      <c r="I5" s="234" t="s">
        <v>8</v>
      </c>
      <c r="J5" s="234" t="s">
        <v>8</v>
      </c>
    </row>
    <row r="6" spans="1:10" ht="15" customHeight="1">
      <c r="A6" s="239" t="s">
        <v>9</v>
      </c>
      <c r="B6" s="234" t="s">
        <v>8</v>
      </c>
      <c r="C6" s="164">
        <v>3880</v>
      </c>
      <c r="D6" s="122">
        <v>3532</v>
      </c>
      <c r="E6" s="123">
        <v>3123</v>
      </c>
      <c r="F6" s="123">
        <v>2965</v>
      </c>
      <c r="G6" s="235" t="s">
        <v>8</v>
      </c>
      <c r="H6" s="234" t="s">
        <v>8</v>
      </c>
      <c r="I6" s="234" t="s">
        <v>8</v>
      </c>
      <c r="J6" s="234" t="s">
        <v>8</v>
      </c>
    </row>
    <row r="7" spans="1:10" ht="15" customHeight="1">
      <c r="A7" s="120" t="s">
        <v>10</v>
      </c>
      <c r="B7" s="234" t="s">
        <v>8</v>
      </c>
      <c r="C7" s="164">
        <f>SUM(C5:C6)</f>
        <v>47871</v>
      </c>
      <c r="D7" s="122">
        <f>SUM(D5:D6)</f>
        <v>49453</v>
      </c>
      <c r="E7" s="123">
        <f>SUM(E5:E6)</f>
        <v>43975</v>
      </c>
      <c r="F7" s="123">
        <f>SUM(F5:F6)</f>
        <v>42157</v>
      </c>
      <c r="G7" s="235" t="s">
        <v>8</v>
      </c>
      <c r="H7" s="234" t="s">
        <v>8</v>
      </c>
      <c r="I7" s="234" t="s">
        <v>8</v>
      </c>
      <c r="J7" s="234" t="s">
        <v>8</v>
      </c>
    </row>
    <row r="8" spans="1:10" ht="15">
      <c r="A8" s="550" t="s">
        <v>11</v>
      </c>
      <c r="B8" s="550"/>
      <c r="C8" s="550"/>
      <c r="D8" s="550"/>
      <c r="E8" s="550"/>
      <c r="F8" s="550"/>
      <c r="G8" s="550"/>
      <c r="H8" s="550"/>
      <c r="I8" s="550"/>
      <c r="J8" s="550"/>
    </row>
    <row r="9" spans="1:10" ht="12.95">
      <c r="A9" s="239" t="s">
        <v>7</v>
      </c>
      <c r="B9" s="234" t="s">
        <v>8</v>
      </c>
      <c r="C9" s="170">
        <v>850</v>
      </c>
      <c r="D9" s="173">
        <v>1101</v>
      </c>
      <c r="E9" s="174">
        <v>969</v>
      </c>
      <c r="F9" s="235" t="s">
        <v>8</v>
      </c>
      <c r="G9" s="235" t="s">
        <v>8</v>
      </c>
      <c r="H9" s="234" t="s">
        <v>8</v>
      </c>
      <c r="I9" s="234" t="s">
        <v>8</v>
      </c>
      <c r="J9" s="234" t="s">
        <v>8</v>
      </c>
    </row>
    <row r="10" spans="1:10" ht="12.95">
      <c r="A10" s="239" t="s">
        <v>9</v>
      </c>
      <c r="B10" s="234" t="s">
        <v>8</v>
      </c>
      <c r="C10" s="171">
        <v>27</v>
      </c>
      <c r="D10" s="175">
        <v>39</v>
      </c>
      <c r="E10" s="175">
        <v>30</v>
      </c>
      <c r="F10" s="235" t="s">
        <v>8</v>
      </c>
      <c r="G10" s="235" t="s">
        <v>8</v>
      </c>
      <c r="H10" s="234" t="s">
        <v>8</v>
      </c>
      <c r="I10" s="234" t="s">
        <v>8</v>
      </c>
      <c r="J10" s="234" t="s">
        <v>8</v>
      </c>
    </row>
    <row r="11" spans="1:10" ht="15">
      <c r="A11" s="231" t="s">
        <v>12</v>
      </c>
      <c r="B11" s="234" t="s">
        <v>8</v>
      </c>
      <c r="C11" s="153">
        <f>SUM(C9:C10)</f>
        <v>877</v>
      </c>
      <c r="D11" s="236">
        <f>SUM(D9:D10)</f>
        <v>1140</v>
      </c>
      <c r="E11" s="236">
        <f>SUM(E9:E10)</f>
        <v>999</v>
      </c>
      <c r="F11" s="235" t="s">
        <v>8</v>
      </c>
      <c r="G11" s="235" t="s">
        <v>8</v>
      </c>
      <c r="H11" s="234" t="s">
        <v>8</v>
      </c>
      <c r="I11" s="234" t="s">
        <v>8</v>
      </c>
      <c r="J11" s="234" t="s">
        <v>8</v>
      </c>
    </row>
    <row r="12" spans="1:10" ht="15">
      <c r="A12" s="550" t="s">
        <v>13</v>
      </c>
      <c r="B12" s="551"/>
      <c r="C12" s="552"/>
      <c r="D12" s="552"/>
      <c r="E12" s="552"/>
      <c r="F12" s="552"/>
      <c r="G12" s="551"/>
      <c r="H12" s="551"/>
      <c r="I12" s="551"/>
      <c r="J12" s="551"/>
    </row>
    <row r="13" spans="1:10" ht="12.95">
      <c r="A13" s="239" t="s">
        <v>7</v>
      </c>
      <c r="B13" s="234" t="s">
        <v>8</v>
      </c>
      <c r="C13" s="212">
        <v>1221</v>
      </c>
      <c r="D13" s="123">
        <v>1600</v>
      </c>
      <c r="E13" s="123">
        <v>1557</v>
      </c>
      <c r="F13" s="123">
        <v>1550</v>
      </c>
      <c r="G13" s="234" t="s">
        <v>8</v>
      </c>
      <c r="H13" s="234" t="s">
        <v>8</v>
      </c>
      <c r="I13" s="234" t="s">
        <v>8</v>
      </c>
      <c r="J13" s="234" t="s">
        <v>8</v>
      </c>
    </row>
    <row r="14" spans="1:10" ht="12.95">
      <c r="A14" s="239" t="s">
        <v>9</v>
      </c>
      <c r="B14" s="234" t="s">
        <v>8</v>
      </c>
      <c r="C14" s="213">
        <v>150</v>
      </c>
      <c r="D14" s="119">
        <v>264</v>
      </c>
      <c r="E14" s="119">
        <v>222</v>
      </c>
      <c r="F14" s="119">
        <v>107</v>
      </c>
      <c r="G14" s="234" t="s">
        <v>8</v>
      </c>
      <c r="H14" s="234" t="s">
        <v>8</v>
      </c>
      <c r="I14" s="234" t="s">
        <v>8</v>
      </c>
      <c r="J14" s="234" t="s">
        <v>8</v>
      </c>
    </row>
    <row r="15" spans="1:10" ht="15">
      <c r="A15" s="120" t="s">
        <v>14</v>
      </c>
      <c r="B15" s="234" t="s">
        <v>8</v>
      </c>
      <c r="C15" s="164">
        <f>SUM(C13:C14)</f>
        <v>1371</v>
      </c>
      <c r="D15" s="123">
        <f>SUM(D13:D14)</f>
        <v>1864</v>
      </c>
      <c r="E15" s="123">
        <f>SUM(E13:E14)</f>
        <v>1779</v>
      </c>
      <c r="F15" s="123">
        <f>SUM(F13:F14)</f>
        <v>1657</v>
      </c>
      <c r="G15" s="234" t="s">
        <v>8</v>
      </c>
      <c r="H15" s="234" t="s">
        <v>8</v>
      </c>
      <c r="I15" s="234" t="s">
        <v>8</v>
      </c>
      <c r="J15" s="234" t="s">
        <v>8</v>
      </c>
    </row>
    <row r="16" spans="1:10" ht="15">
      <c r="A16" s="365" t="s">
        <v>15</v>
      </c>
      <c r="B16" s="366" t="s">
        <v>8</v>
      </c>
      <c r="C16" s="367">
        <f>SUM(C7+C11+C15)</f>
        <v>50119</v>
      </c>
      <c r="D16" s="368">
        <f>SUM(D7+D11+D15)</f>
        <v>52457</v>
      </c>
      <c r="E16" s="368">
        <f>SUM(E7+E11+E15)</f>
        <v>46753</v>
      </c>
      <c r="F16" s="368">
        <f>SUM(F7+F15)</f>
        <v>43814</v>
      </c>
      <c r="G16" s="366" t="s">
        <v>8</v>
      </c>
      <c r="H16" s="366" t="s">
        <v>8</v>
      </c>
      <c r="I16" s="366" t="s">
        <v>8</v>
      </c>
      <c r="J16" s="366" t="s">
        <v>8</v>
      </c>
    </row>
    <row r="17" spans="1:11" ht="114" customHeight="1">
      <c r="A17" s="563" t="s">
        <v>16</v>
      </c>
      <c r="B17" s="564"/>
      <c r="C17" s="564"/>
      <c r="D17" s="564"/>
      <c r="E17" s="564"/>
      <c r="F17" s="564"/>
      <c r="G17" s="564"/>
      <c r="H17" s="564"/>
      <c r="I17" s="564"/>
      <c r="J17" s="564"/>
      <c r="K17" s="233"/>
    </row>
    <row r="18" spans="1:11">
      <c r="A18" s="233"/>
      <c r="B18" s="233"/>
      <c r="C18" s="233"/>
      <c r="D18" s="233"/>
      <c r="E18" s="233"/>
      <c r="F18" s="233"/>
      <c r="G18" s="233"/>
      <c r="H18" s="233"/>
      <c r="I18" s="233"/>
      <c r="J18" s="233"/>
      <c r="K18" s="233"/>
    </row>
    <row r="19" spans="1:11" ht="15.6">
      <c r="A19" s="560" t="s">
        <v>17</v>
      </c>
      <c r="B19" s="560"/>
      <c r="C19" s="560"/>
      <c r="D19" s="560"/>
      <c r="E19" s="560"/>
      <c r="F19" s="560"/>
      <c r="G19" s="560"/>
      <c r="H19" s="560"/>
      <c r="I19" s="560"/>
      <c r="J19" s="560"/>
      <c r="K19" s="233"/>
    </row>
    <row r="20" spans="1:11" ht="12.95">
      <c r="A20" s="726" t="s">
        <v>18</v>
      </c>
      <c r="B20" s="561"/>
      <c r="C20" s="561"/>
      <c r="D20" s="561"/>
      <c r="E20" s="561"/>
      <c r="F20" s="561"/>
      <c r="G20" s="561"/>
      <c r="H20" s="561"/>
      <c r="I20" s="561"/>
      <c r="J20" s="562"/>
      <c r="K20" s="233"/>
    </row>
    <row r="21" spans="1:11" ht="12.95">
      <c r="A21" s="124" t="s">
        <v>19</v>
      </c>
      <c r="B21" s="234" t="s">
        <v>8</v>
      </c>
      <c r="C21" s="212">
        <v>41103</v>
      </c>
      <c r="D21" s="240">
        <v>42807</v>
      </c>
      <c r="E21" s="240">
        <v>37667</v>
      </c>
      <c r="F21" s="234" t="s">
        <v>8</v>
      </c>
      <c r="G21" s="234" t="s">
        <v>8</v>
      </c>
      <c r="H21" s="234" t="s">
        <v>8</v>
      </c>
      <c r="I21" s="234" t="s">
        <v>8</v>
      </c>
      <c r="J21" s="234" t="s">
        <v>8</v>
      </c>
      <c r="K21" s="233"/>
    </row>
    <row r="22" spans="1:11" ht="12.95">
      <c r="A22" s="124" t="s">
        <v>20</v>
      </c>
      <c r="B22" s="234" t="s">
        <v>8</v>
      </c>
      <c r="C22" s="213">
        <v>2888</v>
      </c>
      <c r="D22" s="241">
        <v>3114</v>
      </c>
      <c r="E22" s="241">
        <v>3185</v>
      </c>
      <c r="F22" s="234" t="s">
        <v>8</v>
      </c>
      <c r="G22" s="234" t="s">
        <v>8</v>
      </c>
      <c r="H22" s="234" t="s">
        <v>8</v>
      </c>
      <c r="I22" s="234" t="s">
        <v>8</v>
      </c>
      <c r="J22" s="234" t="s">
        <v>8</v>
      </c>
      <c r="K22" s="233"/>
    </row>
    <row r="23" spans="1:11" ht="12.95">
      <c r="A23" s="726" t="s">
        <v>21</v>
      </c>
      <c r="B23" s="561"/>
      <c r="C23" s="561"/>
      <c r="D23" s="561"/>
      <c r="E23" s="561"/>
      <c r="F23" s="561"/>
      <c r="G23" s="561"/>
      <c r="H23" s="561"/>
      <c r="I23" s="561"/>
      <c r="J23" s="562"/>
      <c r="K23" s="233"/>
    </row>
    <row r="24" spans="1:11" ht="12.95">
      <c r="A24" s="124" t="s">
        <v>19</v>
      </c>
      <c r="B24" s="234" t="s">
        <v>8</v>
      </c>
      <c r="C24" s="212">
        <v>3837</v>
      </c>
      <c r="D24" s="240">
        <v>3484</v>
      </c>
      <c r="E24" s="240">
        <v>3072</v>
      </c>
      <c r="F24" s="234" t="s">
        <v>8</v>
      </c>
      <c r="G24" s="234" t="s">
        <v>8</v>
      </c>
      <c r="H24" s="234" t="s">
        <v>8</v>
      </c>
      <c r="I24" s="234" t="s">
        <v>8</v>
      </c>
      <c r="J24" s="234" t="s">
        <v>8</v>
      </c>
      <c r="K24" s="233"/>
    </row>
    <row r="25" spans="1:11" ht="12.95">
      <c r="A25" s="124" t="s">
        <v>20</v>
      </c>
      <c r="B25" s="234" t="s">
        <v>8</v>
      </c>
      <c r="C25" s="213">
        <v>43</v>
      </c>
      <c r="D25" s="241">
        <v>48</v>
      </c>
      <c r="E25" s="241">
        <v>51</v>
      </c>
      <c r="F25" s="234" t="s">
        <v>8</v>
      </c>
      <c r="G25" s="234" t="s">
        <v>8</v>
      </c>
      <c r="H25" s="234" t="s">
        <v>8</v>
      </c>
      <c r="I25" s="234" t="s">
        <v>8</v>
      </c>
      <c r="J25" s="234" t="s">
        <v>8</v>
      </c>
      <c r="K25" s="233"/>
    </row>
    <row r="26" spans="1:11" ht="15">
      <c r="A26" s="121" t="s">
        <v>22</v>
      </c>
      <c r="B26" s="237" t="s">
        <v>8</v>
      </c>
      <c r="C26" s="172">
        <f>SUM(C21,C22,C24,C25)</f>
        <v>47871</v>
      </c>
      <c r="D26" s="238">
        <f>SUM(D21:D22,D24:D25)</f>
        <v>49453</v>
      </c>
      <c r="E26" s="238">
        <f>SUM(E21:E22,E24:E25)</f>
        <v>43975</v>
      </c>
      <c r="F26" s="237" t="s">
        <v>8</v>
      </c>
      <c r="G26" s="237" t="s">
        <v>8</v>
      </c>
      <c r="H26" s="237" t="s">
        <v>8</v>
      </c>
      <c r="I26" s="237" t="s">
        <v>8</v>
      </c>
      <c r="J26" s="237" t="s">
        <v>8</v>
      </c>
      <c r="K26" s="233"/>
    </row>
    <row r="27" spans="1:11" ht="16.5" customHeight="1">
      <c r="A27" s="573" t="s">
        <v>23</v>
      </c>
      <c r="B27" s="574"/>
      <c r="C27" s="574"/>
      <c r="D27" s="574"/>
      <c r="E27" s="574"/>
      <c r="F27" s="574"/>
      <c r="G27" s="574"/>
      <c r="H27" s="574"/>
      <c r="I27" s="574"/>
      <c r="J27" s="575"/>
      <c r="K27" s="233"/>
    </row>
    <row r="28" spans="1:11">
      <c r="A28" s="233"/>
      <c r="B28" s="233"/>
      <c r="C28" s="233"/>
      <c r="D28" s="233"/>
      <c r="E28" s="233"/>
      <c r="F28" s="233"/>
      <c r="G28" s="233"/>
      <c r="H28" s="233"/>
      <c r="I28" s="233"/>
      <c r="J28" s="233"/>
      <c r="K28" s="233"/>
    </row>
    <row r="29" spans="1:11" ht="17.100000000000001" customHeight="1">
      <c r="A29" s="559" t="s">
        <v>24</v>
      </c>
      <c r="B29" s="559"/>
      <c r="C29" s="559"/>
      <c r="D29" s="559"/>
      <c r="E29" s="559"/>
      <c r="F29" s="559"/>
      <c r="G29" s="559"/>
      <c r="H29" s="559"/>
      <c r="I29" s="559"/>
      <c r="J29" s="559"/>
      <c r="K29" s="71"/>
    </row>
    <row r="30" spans="1:11" ht="12.95">
      <c r="A30" s="146" t="s">
        <v>25</v>
      </c>
      <c r="B30" s="235"/>
      <c r="C30" s="210">
        <f>26275</f>
        <v>26275</v>
      </c>
      <c r="D30" s="123">
        <v>27148</v>
      </c>
      <c r="E30" s="242">
        <v>24074</v>
      </c>
      <c r="F30" s="123">
        <v>23204</v>
      </c>
      <c r="G30" s="235" t="s">
        <v>8</v>
      </c>
      <c r="H30" s="123" t="s">
        <v>8</v>
      </c>
      <c r="I30" s="235" t="s">
        <v>8</v>
      </c>
      <c r="J30" s="123" t="s">
        <v>8</v>
      </c>
      <c r="K30" s="71"/>
    </row>
    <row r="31" spans="1:11" ht="12.95">
      <c r="A31" s="147" t="s">
        <v>26</v>
      </c>
      <c r="B31" s="235"/>
      <c r="C31" s="211">
        <f>21543</f>
        <v>21543</v>
      </c>
      <c r="D31" s="123">
        <v>22068</v>
      </c>
      <c r="E31" s="242">
        <v>19819</v>
      </c>
      <c r="F31" s="123">
        <v>18912</v>
      </c>
      <c r="G31" s="235" t="s">
        <v>8</v>
      </c>
      <c r="H31" s="119" t="s">
        <v>8</v>
      </c>
      <c r="I31" s="235" t="s">
        <v>8</v>
      </c>
      <c r="J31" s="119" t="s">
        <v>8</v>
      </c>
      <c r="K31" s="233"/>
    </row>
    <row r="32" spans="1:11" ht="47.25" customHeight="1">
      <c r="A32" s="570" t="s">
        <v>27</v>
      </c>
      <c r="B32" s="571"/>
      <c r="C32" s="571"/>
      <c r="D32" s="571"/>
      <c r="E32" s="571"/>
      <c r="F32" s="571"/>
      <c r="G32" s="571"/>
      <c r="H32" s="571"/>
      <c r="I32" s="571"/>
      <c r="J32" s="572"/>
      <c r="K32" s="233"/>
    </row>
    <row r="33" spans="1:11">
      <c r="A33" s="233"/>
      <c r="B33" s="233"/>
      <c r="C33" s="233"/>
      <c r="D33" s="243"/>
      <c r="E33" s="233"/>
      <c r="F33" s="233"/>
      <c r="G33" s="233"/>
      <c r="H33" s="233"/>
      <c r="I33" s="233"/>
      <c r="J33" s="233"/>
      <c r="K33" s="233"/>
    </row>
    <row r="34" spans="1:11" ht="15.6">
      <c r="A34" s="559" t="s">
        <v>28</v>
      </c>
      <c r="B34" s="559"/>
      <c r="C34" s="559"/>
      <c r="D34" s="559"/>
      <c r="E34" s="559"/>
      <c r="F34" s="559"/>
      <c r="G34" s="559"/>
      <c r="H34" s="559"/>
      <c r="I34" s="559"/>
      <c r="J34" s="559"/>
      <c r="K34" s="233"/>
    </row>
    <row r="35" spans="1:11" ht="12.95">
      <c r="A35" s="239" t="s">
        <v>29</v>
      </c>
      <c r="B35" s="234"/>
      <c r="C35" s="164">
        <v>9450</v>
      </c>
      <c r="D35" s="123">
        <v>10952</v>
      </c>
      <c r="E35" s="123">
        <v>8000</v>
      </c>
      <c r="F35" s="123">
        <v>7109</v>
      </c>
      <c r="G35" s="234" t="s">
        <v>8</v>
      </c>
      <c r="H35" s="234" t="s">
        <v>8</v>
      </c>
      <c r="I35" s="234" t="s">
        <v>8</v>
      </c>
      <c r="J35" s="234" t="s">
        <v>8</v>
      </c>
      <c r="K35" s="233"/>
    </row>
    <row r="36" spans="1:11" ht="12.95">
      <c r="A36" s="239" t="s">
        <v>30</v>
      </c>
      <c r="B36" s="234"/>
      <c r="C36" s="164">
        <v>24849</v>
      </c>
      <c r="D36" s="123">
        <v>25028</v>
      </c>
      <c r="E36" s="123">
        <v>22546</v>
      </c>
      <c r="F36" s="123">
        <v>21873</v>
      </c>
      <c r="G36" s="234" t="s">
        <v>8</v>
      </c>
      <c r="H36" s="234" t="s">
        <v>8</v>
      </c>
      <c r="I36" s="234" t="s">
        <v>8</v>
      </c>
      <c r="J36" s="234" t="s">
        <v>8</v>
      </c>
      <c r="K36" s="233"/>
    </row>
    <row r="37" spans="1:11" ht="12.95">
      <c r="A37" s="239" t="s">
        <v>31</v>
      </c>
      <c r="B37" s="234"/>
      <c r="C37" s="164">
        <v>13572</v>
      </c>
      <c r="D37" s="123">
        <v>13473</v>
      </c>
      <c r="E37" s="123">
        <v>13429</v>
      </c>
      <c r="F37" s="123">
        <v>13175</v>
      </c>
      <c r="G37" s="234" t="s">
        <v>8</v>
      </c>
      <c r="H37" s="234" t="s">
        <v>8</v>
      </c>
      <c r="I37" s="234" t="s">
        <v>8</v>
      </c>
      <c r="J37" s="234" t="s">
        <v>8</v>
      </c>
      <c r="K37" s="233"/>
    </row>
    <row r="38" spans="1:11" ht="15">
      <c r="A38" s="121" t="s">
        <v>32</v>
      </c>
      <c r="B38" s="138"/>
      <c r="C38" s="140">
        <f>SUM(C35:C37)</f>
        <v>47871</v>
      </c>
      <c r="D38" s="139">
        <f>SUM(D35:D37)</f>
        <v>49453</v>
      </c>
      <c r="E38" s="139">
        <f>SUM(E35:E37)</f>
        <v>43975</v>
      </c>
      <c r="F38" s="139">
        <f>SUM(F35:F37)</f>
        <v>42157</v>
      </c>
      <c r="G38" s="138" t="s">
        <v>8</v>
      </c>
      <c r="H38" s="138" t="s">
        <v>8</v>
      </c>
      <c r="I38" s="138" t="s">
        <v>8</v>
      </c>
      <c r="J38" s="138" t="s">
        <v>8</v>
      </c>
      <c r="K38" s="233"/>
    </row>
    <row r="39" spans="1:11" ht="36" customHeight="1">
      <c r="A39" s="568" t="s">
        <v>33</v>
      </c>
      <c r="B39" s="568"/>
      <c r="C39" s="568"/>
      <c r="D39" s="568"/>
      <c r="E39" s="568"/>
      <c r="F39" s="568"/>
      <c r="G39" s="568"/>
      <c r="H39" s="568"/>
      <c r="I39" s="568"/>
      <c r="J39" s="569"/>
      <c r="K39" s="233"/>
    </row>
    <row r="40" spans="1:11">
      <c r="A40" s="233"/>
      <c r="B40" s="233"/>
      <c r="C40" s="233"/>
      <c r="D40" s="233"/>
      <c r="E40" s="233"/>
      <c r="F40" s="233"/>
      <c r="G40" s="233"/>
      <c r="H40" s="233"/>
      <c r="I40" s="233"/>
      <c r="J40" s="233"/>
      <c r="K40" s="233"/>
    </row>
    <row r="41" spans="1:11" ht="15.6">
      <c r="A41" s="565" t="s">
        <v>34</v>
      </c>
      <c r="B41" s="566"/>
      <c r="C41" s="566"/>
      <c r="D41" s="566"/>
      <c r="E41" s="566"/>
      <c r="F41" s="566"/>
      <c r="G41" s="566"/>
      <c r="H41" s="566"/>
      <c r="I41" s="566"/>
      <c r="J41" s="567"/>
      <c r="K41" s="233"/>
    </row>
    <row r="42" spans="1:11" ht="12.95">
      <c r="A42" s="550" t="s">
        <v>35</v>
      </c>
      <c r="B42" s="551"/>
      <c r="C42" s="552"/>
      <c r="D42" s="552"/>
      <c r="E42" s="552"/>
      <c r="F42" s="552"/>
      <c r="G42" s="551"/>
      <c r="H42" s="551"/>
      <c r="I42" s="551"/>
      <c r="J42" s="551"/>
      <c r="K42" s="233"/>
    </row>
    <row r="43" spans="1:11" ht="15" customHeight="1">
      <c r="A43" s="214" t="s">
        <v>36</v>
      </c>
      <c r="B43" s="234" t="s">
        <v>8</v>
      </c>
      <c r="C43" s="164">
        <v>2345</v>
      </c>
      <c r="D43" s="235" t="s">
        <v>8</v>
      </c>
      <c r="E43" s="234" t="s">
        <v>8</v>
      </c>
      <c r="F43" s="234" t="s">
        <v>8</v>
      </c>
      <c r="G43" s="234" t="s">
        <v>8</v>
      </c>
      <c r="H43" s="234" t="s">
        <v>8</v>
      </c>
      <c r="I43" s="234" t="s">
        <v>8</v>
      </c>
      <c r="J43" s="234" t="s">
        <v>8</v>
      </c>
      <c r="K43" s="233"/>
    </row>
    <row r="44" spans="1:11" s="202" customFormat="1" ht="15">
      <c r="A44" s="120" t="s">
        <v>37</v>
      </c>
      <c r="B44" s="234" t="s">
        <v>8</v>
      </c>
      <c r="C44" s="153">
        <v>252</v>
      </c>
      <c r="D44" s="234" t="s">
        <v>8</v>
      </c>
      <c r="E44" s="234" t="s">
        <v>8</v>
      </c>
      <c r="F44" s="234" t="s">
        <v>8</v>
      </c>
      <c r="G44" s="234" t="s">
        <v>8</v>
      </c>
      <c r="H44" s="234" t="s">
        <v>8</v>
      </c>
      <c r="I44" s="234" t="s">
        <v>8</v>
      </c>
      <c r="J44" s="234" t="s">
        <v>8</v>
      </c>
      <c r="K44" s="233"/>
    </row>
    <row r="45" spans="1:11" ht="15">
      <c r="A45" s="120" t="s">
        <v>38</v>
      </c>
      <c r="B45" s="234" t="s">
        <v>8</v>
      </c>
      <c r="C45" s="164">
        <v>253</v>
      </c>
      <c r="D45" s="235" t="s">
        <v>8</v>
      </c>
      <c r="E45" s="235" t="s">
        <v>8</v>
      </c>
      <c r="F45" s="234" t="s">
        <v>8</v>
      </c>
      <c r="G45" s="234" t="s">
        <v>8</v>
      </c>
      <c r="H45" s="234" t="s">
        <v>8</v>
      </c>
      <c r="I45" s="235" t="s">
        <v>8</v>
      </c>
      <c r="J45" s="235" t="s">
        <v>8</v>
      </c>
      <c r="K45" s="233"/>
    </row>
    <row r="46" spans="1:11" ht="12.95">
      <c r="A46" s="120" t="s">
        <v>39</v>
      </c>
      <c r="B46" s="244" t="s">
        <v>8</v>
      </c>
      <c r="C46" s="373">
        <f>SUM(C43:C45)</f>
        <v>2850</v>
      </c>
      <c r="D46" s="245" t="s">
        <v>8</v>
      </c>
      <c r="E46" s="245" t="s">
        <v>8</v>
      </c>
      <c r="F46" s="244" t="s">
        <v>8</v>
      </c>
      <c r="G46" s="244" t="s">
        <v>8</v>
      </c>
      <c r="H46" s="244" t="s">
        <v>8</v>
      </c>
      <c r="I46" s="245" t="s">
        <v>8</v>
      </c>
      <c r="J46" s="245" t="s">
        <v>8</v>
      </c>
      <c r="K46" s="233"/>
    </row>
    <row r="47" spans="1:11" ht="82.15" customHeight="1">
      <c r="A47" s="553" t="s">
        <v>40</v>
      </c>
      <c r="B47" s="554"/>
      <c r="C47" s="554"/>
      <c r="D47" s="554"/>
      <c r="E47" s="554"/>
      <c r="F47" s="554"/>
      <c r="G47" s="554"/>
      <c r="H47" s="554"/>
      <c r="I47" s="554"/>
      <c r="J47" s="555"/>
      <c r="K47" s="246"/>
    </row>
    <row r="48" spans="1:11" ht="12.95">
      <c r="A48" s="556"/>
      <c r="B48" s="556"/>
      <c r="C48" s="556"/>
      <c r="D48" s="556"/>
      <c r="E48" s="556"/>
      <c r="F48" s="556"/>
      <c r="G48" s="556"/>
      <c r="H48" s="556"/>
      <c r="I48" s="556"/>
      <c r="J48" s="556"/>
      <c r="K48" s="233"/>
    </row>
    <row r="49" spans="1:11" ht="12.95">
      <c r="A49" s="550" t="s">
        <v>41</v>
      </c>
      <c r="B49" s="551"/>
      <c r="C49" s="551"/>
      <c r="D49" s="551"/>
      <c r="E49" s="551"/>
      <c r="F49" s="551"/>
      <c r="G49" s="551"/>
      <c r="H49" s="551"/>
      <c r="I49" s="551"/>
      <c r="J49" s="551"/>
      <c r="K49" s="233"/>
    </row>
    <row r="50" spans="1:11" ht="12.95">
      <c r="A50" s="247" t="s">
        <v>19</v>
      </c>
      <c r="B50" s="248" t="s">
        <v>8</v>
      </c>
      <c r="C50" s="215">
        <v>2345</v>
      </c>
      <c r="D50" s="248" t="s">
        <v>8</v>
      </c>
      <c r="E50" s="248" t="s">
        <v>8</v>
      </c>
      <c r="F50" s="248" t="s">
        <v>8</v>
      </c>
      <c r="G50" s="248" t="s">
        <v>8</v>
      </c>
      <c r="H50" s="248" t="s">
        <v>8</v>
      </c>
      <c r="I50" s="248" t="s">
        <v>8</v>
      </c>
      <c r="J50" s="248" t="s">
        <v>8</v>
      </c>
      <c r="K50" s="233"/>
    </row>
    <row r="51" spans="1:11" ht="12.95">
      <c r="A51" s="124" t="s">
        <v>20</v>
      </c>
      <c r="B51" s="234" t="s">
        <v>8</v>
      </c>
      <c r="C51" s="153">
        <v>0</v>
      </c>
      <c r="D51" s="234" t="s">
        <v>8</v>
      </c>
      <c r="E51" s="234" t="s">
        <v>8</v>
      </c>
      <c r="F51" s="234" t="s">
        <v>8</v>
      </c>
      <c r="G51" s="234" t="s">
        <v>8</v>
      </c>
      <c r="H51" s="234" t="s">
        <v>8</v>
      </c>
      <c r="I51" s="234" t="s">
        <v>8</v>
      </c>
      <c r="J51" s="234" t="s">
        <v>8</v>
      </c>
      <c r="K51" s="233"/>
    </row>
    <row r="52" spans="1:11" ht="12.95">
      <c r="A52" s="556"/>
      <c r="B52" s="556"/>
      <c r="C52" s="556"/>
      <c r="D52" s="556"/>
      <c r="E52" s="556"/>
      <c r="F52" s="556"/>
      <c r="G52" s="556"/>
      <c r="H52" s="556"/>
      <c r="I52" s="556"/>
      <c r="J52" s="556"/>
      <c r="K52" s="233"/>
    </row>
    <row r="53" spans="1:11" ht="15">
      <c r="A53" s="550" t="s">
        <v>42</v>
      </c>
      <c r="B53" s="551"/>
      <c r="C53" s="552"/>
      <c r="D53" s="552"/>
      <c r="E53" s="552"/>
      <c r="F53" s="552"/>
      <c r="G53" s="551"/>
      <c r="H53" s="551"/>
      <c r="I53" s="551"/>
      <c r="J53" s="551"/>
      <c r="K53" s="71"/>
    </row>
    <row r="54" spans="1:11" ht="12.95">
      <c r="A54" s="146" t="s">
        <v>25</v>
      </c>
      <c r="B54" s="234" t="s">
        <v>8</v>
      </c>
      <c r="C54" s="164">
        <v>1634</v>
      </c>
      <c r="D54" s="235" t="s">
        <v>8</v>
      </c>
      <c r="E54" s="123" t="s">
        <v>8</v>
      </c>
      <c r="F54" s="235" t="s">
        <v>8</v>
      </c>
      <c r="G54" s="123" t="s">
        <v>8</v>
      </c>
      <c r="H54" s="123" t="s">
        <v>8</v>
      </c>
      <c r="I54" s="235" t="s">
        <v>8</v>
      </c>
      <c r="J54" s="123" t="s">
        <v>8</v>
      </c>
      <c r="K54" s="71"/>
    </row>
    <row r="55" spans="1:11" ht="12.95">
      <c r="A55" s="147" t="s">
        <v>26</v>
      </c>
      <c r="B55" s="234" t="s">
        <v>8</v>
      </c>
      <c r="C55" s="153">
        <v>711</v>
      </c>
      <c r="D55" s="235" t="s">
        <v>8</v>
      </c>
      <c r="E55" s="119" t="s">
        <v>8</v>
      </c>
      <c r="F55" s="235" t="s">
        <v>8</v>
      </c>
      <c r="G55" s="119" t="s">
        <v>8</v>
      </c>
      <c r="H55" s="119" t="s">
        <v>8</v>
      </c>
      <c r="I55" s="235" t="s">
        <v>8</v>
      </c>
      <c r="J55" s="119" t="s">
        <v>8</v>
      </c>
      <c r="K55" s="233"/>
    </row>
    <row r="56" spans="1:11" s="224" customFormat="1" ht="28.7" customHeight="1">
      <c r="A56" s="553" t="s">
        <v>43</v>
      </c>
      <c r="B56" s="554"/>
      <c r="C56" s="554"/>
      <c r="D56" s="554"/>
      <c r="E56" s="554"/>
      <c r="F56" s="554"/>
      <c r="G56" s="554"/>
      <c r="H56" s="554"/>
      <c r="I56" s="554"/>
      <c r="J56" s="555"/>
      <c r="K56" s="233"/>
    </row>
    <row r="57" spans="1:11" s="224" customFormat="1">
      <c r="A57" s="383"/>
      <c r="B57" s="384"/>
      <c r="C57" s="225"/>
      <c r="D57" s="225"/>
      <c r="E57" s="225"/>
      <c r="F57" s="225"/>
      <c r="G57" s="384"/>
      <c r="H57" s="384"/>
      <c r="I57" s="384"/>
      <c r="J57" s="385"/>
      <c r="K57" s="233"/>
    </row>
    <row r="58" spans="1:11" ht="15">
      <c r="A58" s="550" t="s">
        <v>44</v>
      </c>
      <c r="B58" s="551"/>
      <c r="C58" s="552"/>
      <c r="D58" s="552"/>
      <c r="E58" s="552"/>
      <c r="F58" s="552"/>
      <c r="G58" s="551"/>
      <c r="H58" s="551"/>
      <c r="I58" s="551"/>
      <c r="J58" s="551"/>
      <c r="K58" s="233"/>
    </row>
    <row r="59" spans="1:11" ht="12.95">
      <c r="A59" s="239" t="s">
        <v>29</v>
      </c>
      <c r="B59" s="234" t="s">
        <v>8</v>
      </c>
      <c r="C59" s="164">
        <v>320</v>
      </c>
      <c r="D59" s="123" t="s">
        <v>8</v>
      </c>
      <c r="E59" s="123" t="s">
        <v>8</v>
      </c>
      <c r="F59" s="123" t="s">
        <v>8</v>
      </c>
      <c r="G59" s="123" t="s">
        <v>8</v>
      </c>
      <c r="H59" s="123" t="s">
        <v>8</v>
      </c>
      <c r="I59" s="123" t="s">
        <v>8</v>
      </c>
      <c r="J59" s="123" t="s">
        <v>8</v>
      </c>
      <c r="K59" s="233"/>
    </row>
    <row r="60" spans="1:11" ht="12.95">
      <c r="A60" s="239" t="s">
        <v>30</v>
      </c>
      <c r="B60" s="234" t="s">
        <v>8</v>
      </c>
      <c r="C60" s="164">
        <v>1445</v>
      </c>
      <c r="D60" s="123" t="s">
        <v>8</v>
      </c>
      <c r="E60" s="123" t="s">
        <v>8</v>
      </c>
      <c r="F60" s="123" t="s">
        <v>8</v>
      </c>
      <c r="G60" s="123" t="s">
        <v>8</v>
      </c>
      <c r="H60" s="123" t="s">
        <v>8</v>
      </c>
      <c r="I60" s="123" t="s">
        <v>8</v>
      </c>
      <c r="J60" s="123" t="s">
        <v>8</v>
      </c>
      <c r="K60" s="233"/>
    </row>
    <row r="61" spans="1:11" ht="12.95">
      <c r="A61" s="239" t="s">
        <v>31</v>
      </c>
      <c r="B61" s="234" t="s">
        <v>8</v>
      </c>
      <c r="C61" s="164">
        <v>580</v>
      </c>
      <c r="D61" s="123" t="s">
        <v>8</v>
      </c>
      <c r="E61" s="123" t="s">
        <v>8</v>
      </c>
      <c r="F61" s="123" t="s">
        <v>8</v>
      </c>
      <c r="G61" s="123" t="s">
        <v>8</v>
      </c>
      <c r="H61" s="123" t="s">
        <v>8</v>
      </c>
      <c r="I61" s="123" t="s">
        <v>8</v>
      </c>
      <c r="J61" s="123" t="s">
        <v>8</v>
      </c>
      <c r="K61" s="233"/>
    </row>
    <row r="62" spans="1:11" s="224" customFormat="1" ht="27.2" customHeight="1">
      <c r="A62" s="553" t="s">
        <v>45</v>
      </c>
      <c r="B62" s="554"/>
      <c r="C62" s="554"/>
      <c r="D62" s="554"/>
      <c r="E62" s="554"/>
      <c r="F62" s="554"/>
      <c r="G62" s="554"/>
      <c r="H62" s="554"/>
      <c r="I62" s="554"/>
      <c r="J62" s="555"/>
      <c r="K62" s="233"/>
    </row>
  </sheetData>
  <mergeCells count="24">
    <mergeCell ref="A62:J62"/>
    <mergeCell ref="B1:J1"/>
    <mergeCell ref="A29:J29"/>
    <mergeCell ref="A8:J8"/>
    <mergeCell ref="A19:J19"/>
    <mergeCell ref="A20:J20"/>
    <mergeCell ref="A23:J23"/>
    <mergeCell ref="A17:J17"/>
    <mergeCell ref="A41:J41"/>
    <mergeCell ref="A39:J39"/>
    <mergeCell ref="A3:J3"/>
    <mergeCell ref="A4:J4"/>
    <mergeCell ref="A12:J12"/>
    <mergeCell ref="A34:J34"/>
    <mergeCell ref="A32:J32"/>
    <mergeCell ref="A27:J27"/>
    <mergeCell ref="A49:J49"/>
    <mergeCell ref="A42:J42"/>
    <mergeCell ref="A53:J53"/>
    <mergeCell ref="A58:J58"/>
    <mergeCell ref="A47:J47"/>
    <mergeCell ref="A48:J48"/>
    <mergeCell ref="A52:J52"/>
    <mergeCell ref="A56:J56"/>
  </mergeCells>
  <pageMargins left="0.7" right="0.7" top="0.75" bottom="0.75" header="0.3" footer="0.3"/>
  <pageSetup paperSize="123" scale="9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62"/>
  <sheetViews>
    <sheetView showGridLines="0" zoomScale="85" zoomScaleNormal="85" workbookViewId="0">
      <pane ySplit="3" topLeftCell="A4" activePane="bottomLeft" state="frozen"/>
      <selection pane="bottomLeft" activeCell="B2" sqref="B2:K2"/>
    </sheetView>
  </sheetViews>
  <sheetFormatPr defaultColWidth="9.140625" defaultRowHeight="12.6"/>
  <cols>
    <col min="1" max="1" width="76.7109375" style="11" customWidth="1"/>
    <col min="2" max="2" width="17" style="11" customWidth="1"/>
    <col min="3" max="3" width="22.85546875" style="11" customWidth="1"/>
    <col min="4" max="4" width="15.140625" style="11" customWidth="1"/>
    <col min="5" max="5" width="17.140625" style="11" customWidth="1"/>
    <col min="6" max="6" width="16.42578125" style="11" customWidth="1"/>
    <col min="7" max="7" width="15.140625" style="11" customWidth="1"/>
    <col min="8" max="8" width="18.140625" style="11" customWidth="1"/>
    <col min="9" max="9" width="16.85546875" style="11" customWidth="1"/>
    <col min="10" max="10" width="17.42578125" style="11" customWidth="1"/>
    <col min="11" max="11" width="13.85546875" style="11" customWidth="1"/>
    <col min="12" max="16384" width="9.140625" style="11"/>
  </cols>
  <sheetData>
    <row r="1" spans="1:12" ht="31.5" customHeight="1">
      <c r="A1" s="597"/>
      <c r="B1" s="595" t="s">
        <v>46</v>
      </c>
      <c r="C1" s="595"/>
      <c r="D1" s="595"/>
      <c r="E1" s="595"/>
      <c r="F1" s="595"/>
      <c r="G1" s="595"/>
      <c r="H1" s="595"/>
      <c r="I1" s="595"/>
      <c r="J1" s="595"/>
      <c r="K1" s="595"/>
      <c r="L1" s="233"/>
    </row>
    <row r="2" spans="1:12" ht="28.7" customHeight="1">
      <c r="A2" s="597"/>
      <c r="B2" s="605" t="s">
        <v>47</v>
      </c>
      <c r="C2" s="606"/>
      <c r="D2" s="606"/>
      <c r="E2" s="606"/>
      <c r="F2" s="606"/>
      <c r="G2" s="606"/>
      <c r="H2" s="606"/>
      <c r="I2" s="606"/>
      <c r="J2" s="606"/>
      <c r="K2" s="606"/>
      <c r="L2" s="233"/>
    </row>
    <row r="3" spans="1:12" ht="12.95">
      <c r="A3" s="598"/>
      <c r="B3" s="70" t="s">
        <v>48</v>
      </c>
      <c r="C3" s="70" t="s">
        <v>49</v>
      </c>
      <c r="D3" s="70">
        <v>2023</v>
      </c>
      <c r="E3" s="70">
        <v>2022</v>
      </c>
      <c r="F3" s="70">
        <v>2021</v>
      </c>
      <c r="G3" s="70">
        <v>2020</v>
      </c>
      <c r="H3" s="70">
        <v>2019</v>
      </c>
      <c r="I3" s="70">
        <v>2018</v>
      </c>
      <c r="J3" s="70">
        <v>2017</v>
      </c>
      <c r="K3" s="70">
        <v>2016</v>
      </c>
      <c r="L3" s="233"/>
    </row>
    <row r="4" spans="1:12" ht="18">
      <c r="A4" s="596" t="s">
        <v>50</v>
      </c>
      <c r="B4" s="596"/>
      <c r="C4" s="596"/>
      <c r="D4" s="596"/>
      <c r="E4" s="596"/>
      <c r="F4" s="596"/>
      <c r="G4" s="596"/>
      <c r="H4" s="596"/>
      <c r="I4" s="596"/>
      <c r="J4" s="596"/>
      <c r="K4" s="596"/>
      <c r="L4" s="233"/>
    </row>
    <row r="5" spans="1:12" ht="51.95">
      <c r="A5" s="169" t="s">
        <v>51</v>
      </c>
      <c r="B5" s="249" t="s">
        <v>52</v>
      </c>
      <c r="C5" s="434" t="s">
        <v>53</v>
      </c>
      <c r="D5" s="49" t="s">
        <v>54</v>
      </c>
      <c r="E5" s="250">
        <v>0.5</v>
      </c>
      <c r="F5" s="250">
        <v>0.5</v>
      </c>
      <c r="G5" s="250">
        <v>0.4</v>
      </c>
      <c r="H5" s="250">
        <v>0.47</v>
      </c>
      <c r="I5" s="251">
        <v>0.44</v>
      </c>
      <c r="J5" s="251">
        <v>0.41</v>
      </c>
      <c r="K5" s="251">
        <v>0.35</v>
      </c>
      <c r="L5" s="233"/>
    </row>
    <row r="6" spans="1:12" ht="14.45">
      <c r="A6" s="375" t="s">
        <v>55</v>
      </c>
      <c r="B6" s="252"/>
      <c r="C6" s="252"/>
      <c r="D6" s="252"/>
      <c r="E6" s="252"/>
      <c r="F6" s="233"/>
      <c r="G6" s="233"/>
      <c r="H6" s="233"/>
      <c r="I6" s="233"/>
      <c r="J6" s="233"/>
      <c r="K6" s="233"/>
      <c r="L6" s="233"/>
    </row>
    <row r="7" spans="1:12">
      <c r="A7" s="95"/>
      <c r="B7" s="233"/>
      <c r="C7" s="233"/>
      <c r="D7" s="233"/>
      <c r="E7" s="233"/>
      <c r="F7" s="253"/>
      <c r="G7" s="253"/>
      <c r="H7" s="253"/>
      <c r="I7" s="254"/>
      <c r="J7" s="254"/>
      <c r="K7" s="255"/>
      <c r="L7" s="233"/>
    </row>
    <row r="8" spans="1:12" ht="18">
      <c r="A8" s="104" t="s">
        <v>56</v>
      </c>
      <c r="B8" s="105"/>
      <c r="C8" s="105"/>
      <c r="D8" s="105"/>
      <c r="E8" s="105"/>
      <c r="F8" s="105"/>
      <c r="G8" s="105"/>
      <c r="H8" s="256"/>
      <c r="I8" s="256"/>
      <c r="J8" s="256"/>
      <c r="K8" s="257"/>
      <c r="L8" s="233"/>
    </row>
    <row r="9" spans="1:12" ht="15.6">
      <c r="A9" s="582" t="s">
        <v>57</v>
      </c>
      <c r="B9" s="582"/>
      <c r="C9" s="582"/>
      <c r="D9" s="582"/>
      <c r="E9" s="582"/>
      <c r="F9" s="582"/>
      <c r="G9" s="582"/>
      <c r="H9" s="582"/>
      <c r="I9" s="582"/>
      <c r="J9" s="582"/>
      <c r="K9" s="582"/>
      <c r="L9" s="233"/>
    </row>
    <row r="10" spans="1:12" ht="27.75" customHeight="1">
      <c r="A10" s="420" t="s">
        <v>58</v>
      </c>
      <c r="B10" s="421" t="s">
        <v>52</v>
      </c>
      <c r="C10" s="421" t="s">
        <v>8</v>
      </c>
      <c r="D10" s="422" t="s">
        <v>59</v>
      </c>
      <c r="E10" s="288" t="s">
        <v>60</v>
      </c>
      <c r="F10" s="288">
        <v>1</v>
      </c>
      <c r="G10" s="288">
        <v>1</v>
      </c>
      <c r="H10" s="288">
        <v>1</v>
      </c>
      <c r="I10" s="288">
        <v>1</v>
      </c>
      <c r="J10" s="288">
        <v>1</v>
      </c>
      <c r="K10" s="288">
        <v>1</v>
      </c>
      <c r="L10" s="233"/>
    </row>
    <row r="11" spans="1:12" ht="27.75" customHeight="1">
      <c r="A11" s="602" t="s">
        <v>61</v>
      </c>
      <c r="B11" s="603"/>
      <c r="C11" s="603"/>
      <c r="D11" s="603"/>
      <c r="E11" s="603"/>
      <c r="F11" s="603"/>
      <c r="G11" s="603"/>
      <c r="H11" s="603"/>
      <c r="I11" s="603"/>
      <c r="J11" s="603"/>
      <c r="K11" s="604"/>
      <c r="L11" s="233"/>
    </row>
    <row r="12" spans="1:12" ht="30" customHeight="1">
      <c r="A12" s="599" t="s">
        <v>62</v>
      </c>
      <c r="B12" s="600"/>
      <c r="C12" s="600"/>
      <c r="D12" s="600"/>
      <c r="E12" s="600"/>
      <c r="F12" s="600"/>
      <c r="G12" s="600"/>
      <c r="H12" s="600"/>
      <c r="I12" s="600"/>
      <c r="J12" s="600"/>
      <c r="K12" s="601"/>
      <c r="L12" s="233"/>
    </row>
    <row r="13" spans="1:12" ht="12.95">
      <c r="A13" s="167"/>
      <c r="B13" s="259"/>
      <c r="C13" s="259"/>
      <c r="D13" s="259"/>
      <c r="E13" s="260"/>
      <c r="F13" s="260"/>
      <c r="G13" s="260"/>
      <c r="H13" s="260"/>
      <c r="I13" s="260"/>
      <c r="J13" s="260"/>
      <c r="K13" s="260"/>
      <c r="L13" s="233"/>
    </row>
    <row r="14" spans="1:12" ht="15.6">
      <c r="A14" s="582" t="s">
        <v>63</v>
      </c>
      <c r="B14" s="582"/>
      <c r="C14" s="582"/>
      <c r="D14" s="582"/>
      <c r="E14" s="582"/>
      <c r="F14" s="582"/>
      <c r="G14" s="582"/>
      <c r="H14" s="582"/>
      <c r="I14" s="582"/>
      <c r="J14" s="582"/>
      <c r="K14" s="582"/>
      <c r="L14" s="233"/>
    </row>
    <row r="15" spans="1:12" ht="26.1">
      <c r="A15" s="98" t="s">
        <v>64</v>
      </c>
      <c r="B15" s="258"/>
      <c r="C15" s="258" t="s">
        <v>8</v>
      </c>
      <c r="D15" s="27">
        <v>0</v>
      </c>
      <c r="E15" s="261">
        <v>0</v>
      </c>
      <c r="F15" s="261">
        <v>0</v>
      </c>
      <c r="G15" s="261">
        <v>0</v>
      </c>
      <c r="H15" s="261">
        <v>0</v>
      </c>
      <c r="I15" s="251" t="s">
        <v>8</v>
      </c>
      <c r="J15" s="262" t="s">
        <v>8</v>
      </c>
      <c r="K15" s="251" t="s">
        <v>8</v>
      </c>
      <c r="L15" s="260"/>
    </row>
    <row r="16" spans="1:12" ht="26.1">
      <c r="A16" s="98" t="s">
        <v>65</v>
      </c>
      <c r="B16" s="258"/>
      <c r="C16" s="258" t="s">
        <v>8</v>
      </c>
      <c r="D16" s="27">
        <v>0</v>
      </c>
      <c r="E16" s="261">
        <v>0</v>
      </c>
      <c r="F16" s="261">
        <v>0</v>
      </c>
      <c r="G16" s="261">
        <v>0</v>
      </c>
      <c r="H16" s="261">
        <v>0</v>
      </c>
      <c r="I16" s="251" t="s">
        <v>8</v>
      </c>
      <c r="J16" s="262" t="s">
        <v>8</v>
      </c>
      <c r="K16" s="251" t="s">
        <v>8</v>
      </c>
      <c r="L16" s="260"/>
    </row>
    <row r="17" spans="1:28" ht="14.45">
      <c r="A17" s="423" t="s">
        <v>66</v>
      </c>
      <c r="B17" s="424"/>
      <c r="C17" s="424"/>
      <c r="D17" s="424"/>
      <c r="E17" s="424"/>
      <c r="F17" s="425"/>
      <c r="G17" s="425"/>
      <c r="H17" s="425"/>
      <c r="I17" s="262"/>
      <c r="J17" s="262"/>
      <c r="K17" s="426"/>
      <c r="L17" s="260"/>
      <c r="M17" s="233"/>
      <c r="N17" s="233"/>
      <c r="O17" s="233"/>
      <c r="P17" s="233"/>
      <c r="Q17" s="233"/>
      <c r="R17" s="233"/>
      <c r="S17" s="233"/>
      <c r="T17" s="233"/>
      <c r="U17" s="233"/>
      <c r="V17" s="233"/>
      <c r="W17" s="233"/>
      <c r="X17" s="233"/>
      <c r="Y17" s="233"/>
      <c r="Z17" s="233"/>
      <c r="AA17" s="233"/>
      <c r="AB17" s="233"/>
    </row>
    <row r="18" spans="1:28">
      <c r="A18" s="93"/>
      <c r="B18" s="263"/>
      <c r="C18" s="263"/>
      <c r="D18" s="263"/>
      <c r="E18" s="263"/>
      <c r="F18" s="264"/>
      <c r="G18" s="264"/>
      <c r="H18" s="264"/>
      <c r="I18" s="260"/>
      <c r="J18" s="260"/>
      <c r="K18" s="260"/>
      <c r="L18" s="260"/>
      <c r="M18" s="233"/>
      <c r="N18" s="233"/>
      <c r="O18" s="233"/>
      <c r="P18" s="233"/>
      <c r="Q18" s="233"/>
      <c r="R18" s="233"/>
      <c r="S18" s="233"/>
      <c r="T18" s="233"/>
      <c r="U18" s="233"/>
      <c r="V18" s="233"/>
      <c r="W18" s="233"/>
      <c r="X18" s="233"/>
      <c r="Y18" s="233"/>
      <c r="Z18" s="233"/>
      <c r="AA18" s="233"/>
      <c r="AB18" s="233"/>
    </row>
    <row r="19" spans="1:28" ht="15.6">
      <c r="A19" s="582" t="s">
        <v>67</v>
      </c>
      <c r="B19" s="582"/>
      <c r="C19" s="582"/>
      <c r="D19" s="582"/>
      <c r="E19" s="582"/>
      <c r="F19" s="582"/>
      <c r="G19" s="582"/>
      <c r="H19" s="582"/>
      <c r="I19" s="582"/>
      <c r="J19" s="582"/>
      <c r="K19" s="582"/>
      <c r="L19" s="260"/>
      <c r="M19" s="233"/>
      <c r="N19" s="233"/>
      <c r="O19" s="233"/>
      <c r="P19" s="233"/>
      <c r="Q19" s="233"/>
      <c r="R19" s="233"/>
      <c r="S19" s="233"/>
      <c r="T19" s="233"/>
      <c r="U19" s="233"/>
      <c r="V19" s="233"/>
      <c r="W19" s="233"/>
      <c r="X19" s="233"/>
      <c r="Y19" s="233"/>
      <c r="Z19" s="233"/>
      <c r="AA19" s="233"/>
      <c r="AB19" s="233"/>
    </row>
    <row r="20" spans="1:28" ht="15">
      <c r="A20" s="97" t="s">
        <v>68</v>
      </c>
      <c r="B20" s="265"/>
      <c r="C20" s="258" t="s">
        <v>8</v>
      </c>
      <c r="D20" s="496">
        <v>0</v>
      </c>
      <c r="E20" s="497">
        <v>0</v>
      </c>
      <c r="F20" s="497">
        <v>0</v>
      </c>
      <c r="G20" s="497">
        <v>0</v>
      </c>
      <c r="H20" s="197" t="s">
        <v>69</v>
      </c>
      <c r="I20" s="498">
        <v>20100</v>
      </c>
      <c r="J20" s="499">
        <v>41000</v>
      </c>
      <c r="K20" s="266" t="s">
        <v>8</v>
      </c>
      <c r="L20" s="260"/>
      <c r="M20" s="233"/>
      <c r="N20" s="233"/>
      <c r="O20" s="233"/>
      <c r="P20" s="233"/>
      <c r="Q20" s="233"/>
      <c r="R20" s="233"/>
      <c r="S20" s="233"/>
      <c r="T20" s="233"/>
      <c r="U20" s="233"/>
      <c r="V20" s="233"/>
      <c r="W20" s="233"/>
      <c r="X20" s="233"/>
      <c r="Y20" s="233"/>
      <c r="Z20" s="233"/>
      <c r="AA20" s="233"/>
      <c r="AB20" s="233"/>
    </row>
    <row r="21" spans="1:28" ht="15">
      <c r="A21" s="198" t="s">
        <v>70</v>
      </c>
      <c r="B21" s="267"/>
      <c r="C21" s="258" t="s">
        <v>8</v>
      </c>
      <c r="D21" s="151" t="s">
        <v>71</v>
      </c>
      <c r="E21" s="268" t="s">
        <v>72</v>
      </c>
      <c r="F21" s="99" t="s">
        <v>73</v>
      </c>
      <c r="G21" s="99" t="s">
        <v>74</v>
      </c>
      <c r="H21" s="99" t="s">
        <v>75</v>
      </c>
      <c r="I21" s="199" t="s">
        <v>76</v>
      </c>
      <c r="J21" s="200" t="s">
        <v>77</v>
      </c>
      <c r="K21" s="269" t="s">
        <v>8</v>
      </c>
      <c r="L21" s="260"/>
      <c r="M21" s="233"/>
      <c r="N21" s="233"/>
      <c r="O21" s="233"/>
      <c r="P21" s="233"/>
      <c r="Q21" s="233"/>
      <c r="R21" s="233"/>
      <c r="S21" s="233"/>
      <c r="T21" s="233"/>
      <c r="U21" s="233"/>
      <c r="V21" s="233"/>
      <c r="W21" s="233"/>
      <c r="X21" s="233"/>
      <c r="Y21" s="233"/>
      <c r="Z21" s="233"/>
      <c r="AA21" s="233"/>
      <c r="AB21" s="233"/>
    </row>
    <row r="22" spans="1:28" ht="14.45">
      <c r="A22" s="427" t="s">
        <v>78</v>
      </c>
      <c r="B22" s="428"/>
      <c r="C22" s="428"/>
      <c r="D22" s="428"/>
      <c r="E22" s="428"/>
      <c r="F22" s="428"/>
      <c r="G22" s="428"/>
      <c r="H22" s="428"/>
      <c r="I22" s="428"/>
      <c r="J22" s="428"/>
      <c r="K22" s="429"/>
      <c r="L22" s="233"/>
      <c r="M22" s="233"/>
      <c r="N22" s="233"/>
      <c r="O22" s="233"/>
      <c r="P22" s="233"/>
      <c r="Q22" s="233"/>
      <c r="R22" s="233"/>
      <c r="S22" s="233"/>
      <c r="T22" s="233"/>
      <c r="U22" s="233"/>
      <c r="V22" s="233"/>
      <c r="W22" s="233"/>
      <c r="X22" s="233"/>
      <c r="Y22" s="233"/>
      <c r="Z22" s="233"/>
      <c r="AA22" s="233"/>
      <c r="AB22" s="233"/>
    </row>
    <row r="23" spans="1:28" ht="14.45">
      <c r="A23" s="430" t="s">
        <v>79</v>
      </c>
      <c r="B23" s="431"/>
      <c r="C23" s="233"/>
      <c r="D23" s="233"/>
      <c r="E23" s="233"/>
      <c r="F23" s="233"/>
      <c r="G23" s="233"/>
      <c r="H23" s="233"/>
      <c r="I23" s="233"/>
      <c r="J23" s="233"/>
      <c r="K23" s="419"/>
      <c r="L23" s="233"/>
      <c r="M23" s="233"/>
      <c r="N23" s="233"/>
      <c r="O23" s="233"/>
      <c r="P23" s="233"/>
      <c r="Q23" s="233"/>
      <c r="R23" s="233"/>
      <c r="S23" s="233"/>
      <c r="T23" s="233"/>
      <c r="U23" s="233"/>
      <c r="V23" s="233"/>
      <c r="W23" s="233"/>
      <c r="X23" s="233"/>
      <c r="Y23" s="233"/>
      <c r="Z23" s="233"/>
      <c r="AA23" s="233"/>
      <c r="AB23" s="233"/>
    </row>
    <row r="24" spans="1:28" ht="29.25" customHeight="1">
      <c r="A24" s="591" t="s">
        <v>80</v>
      </c>
      <c r="B24" s="592"/>
      <c r="C24" s="592"/>
      <c r="D24" s="592"/>
      <c r="E24" s="592"/>
      <c r="F24" s="592"/>
      <c r="G24" s="592"/>
      <c r="H24" s="592"/>
      <c r="I24" s="592"/>
      <c r="J24" s="592"/>
      <c r="K24" s="593"/>
      <c r="L24" s="233"/>
      <c r="M24" s="233"/>
      <c r="N24" s="233"/>
      <c r="O24" s="233"/>
      <c r="P24" s="233"/>
      <c r="Q24" s="233"/>
      <c r="R24" s="233"/>
      <c r="S24" s="233"/>
      <c r="T24" s="233"/>
      <c r="U24" s="233"/>
      <c r="V24" s="233"/>
      <c r="W24" s="233"/>
      <c r="X24" s="233"/>
      <c r="Y24" s="233"/>
      <c r="Z24" s="233"/>
      <c r="AA24" s="233"/>
      <c r="AB24" s="233"/>
    </row>
    <row r="25" spans="1:28">
      <c r="A25" s="233"/>
      <c r="B25" s="270"/>
      <c r="C25" s="270"/>
      <c r="D25" s="270"/>
      <c r="E25" s="270"/>
      <c r="F25" s="94"/>
      <c r="G25" s="94"/>
      <c r="H25" s="94"/>
      <c r="I25" s="271"/>
      <c r="J25" s="271"/>
      <c r="K25" s="271"/>
      <c r="L25" s="260"/>
      <c r="M25" s="233"/>
      <c r="N25" s="233"/>
      <c r="O25" s="233"/>
      <c r="P25" s="233"/>
      <c r="Q25" s="233"/>
      <c r="R25" s="233"/>
      <c r="S25" s="233"/>
      <c r="T25" s="233"/>
      <c r="U25" s="233"/>
      <c r="V25" s="233"/>
      <c r="W25" s="233"/>
      <c r="X25" s="233"/>
      <c r="Y25" s="233"/>
      <c r="Z25" s="233"/>
      <c r="AA25" s="233"/>
      <c r="AB25" s="233"/>
    </row>
    <row r="26" spans="1:28" ht="15.6">
      <c r="A26" s="582" t="s">
        <v>81</v>
      </c>
      <c r="B26" s="582"/>
      <c r="C26" s="582"/>
      <c r="D26" s="582"/>
      <c r="E26" s="582"/>
      <c r="F26" s="582"/>
      <c r="G26" s="582"/>
      <c r="H26" s="582"/>
      <c r="I26" s="583"/>
      <c r="J26" s="583"/>
      <c r="K26" s="583"/>
      <c r="L26" s="233"/>
      <c r="M26" s="233"/>
      <c r="N26" s="233"/>
      <c r="O26" s="233"/>
      <c r="P26" s="233"/>
      <c r="Q26" s="233"/>
      <c r="R26" s="233"/>
      <c r="S26" s="233"/>
      <c r="T26" s="233"/>
      <c r="U26" s="233"/>
      <c r="V26" s="233"/>
      <c r="W26" s="233"/>
      <c r="X26" s="233"/>
      <c r="Y26" s="233"/>
      <c r="Z26" s="233"/>
      <c r="AA26" s="233"/>
      <c r="AB26" s="233"/>
    </row>
    <row r="27" spans="1:28" ht="15.6">
      <c r="A27" s="96" t="s">
        <v>82</v>
      </c>
      <c r="B27" s="234" t="s">
        <v>83</v>
      </c>
      <c r="C27" s="258" t="s">
        <v>8</v>
      </c>
      <c r="D27" s="500">
        <v>1229</v>
      </c>
      <c r="E27" s="501">
        <v>1056.1759999999999</v>
      </c>
      <c r="F27" s="502">
        <v>1546.39</v>
      </c>
      <c r="G27" s="502">
        <v>806.11300000000006</v>
      </c>
      <c r="H27" s="502">
        <v>1146.491</v>
      </c>
      <c r="I27" s="502">
        <v>1168.1610000000001</v>
      </c>
      <c r="J27" s="502">
        <v>1052.8440000000001</v>
      </c>
      <c r="K27" s="502">
        <v>691.94600000000003</v>
      </c>
      <c r="L27" s="233"/>
      <c r="M27" s="233"/>
      <c r="N27" s="233"/>
      <c r="O27" s="233"/>
      <c r="P27" s="233"/>
      <c r="Q27" s="233"/>
      <c r="R27" s="233"/>
      <c r="S27" s="233"/>
      <c r="T27" s="233"/>
      <c r="U27" s="233"/>
      <c r="V27" s="233"/>
      <c r="W27" s="233"/>
      <c r="X27" s="233"/>
      <c r="Y27" s="233"/>
      <c r="Z27" s="233"/>
      <c r="AA27" s="233"/>
      <c r="AB27" s="233"/>
    </row>
    <row r="28" spans="1:28" ht="12.95">
      <c r="A28" s="96" t="s">
        <v>84</v>
      </c>
      <c r="B28" s="234" t="s">
        <v>83</v>
      </c>
      <c r="C28" s="258" t="s">
        <v>8</v>
      </c>
      <c r="D28" s="500">
        <v>80.55</v>
      </c>
      <c r="E28" s="502">
        <v>84.406000000000006</v>
      </c>
      <c r="F28" s="502">
        <v>77.010000000000005</v>
      </c>
      <c r="G28" s="502">
        <v>78.831999999999994</v>
      </c>
      <c r="H28" s="502">
        <v>75.775999999999996</v>
      </c>
      <c r="I28" s="502">
        <v>67.998999999999995</v>
      </c>
      <c r="J28" s="502">
        <v>60.970999999999997</v>
      </c>
      <c r="K28" s="502">
        <v>38.259</v>
      </c>
      <c r="L28" s="233"/>
      <c r="M28" s="233"/>
      <c r="N28" s="233"/>
      <c r="O28" s="233"/>
      <c r="P28" s="233"/>
      <c r="Q28" s="233"/>
      <c r="R28" s="233"/>
      <c r="S28" s="233"/>
      <c r="T28" s="233"/>
      <c r="U28" s="233"/>
      <c r="V28" s="233"/>
      <c r="W28" s="233"/>
      <c r="X28" s="233"/>
      <c r="Y28" s="233"/>
      <c r="Z28" s="233"/>
      <c r="AA28" s="233"/>
      <c r="AB28" s="233"/>
    </row>
    <row r="29" spans="1:28" ht="12.95">
      <c r="A29" s="96" t="s">
        <v>85</v>
      </c>
      <c r="B29" s="234" t="s">
        <v>83</v>
      </c>
      <c r="C29" s="258" t="s">
        <v>8</v>
      </c>
      <c r="D29" s="500">
        <v>757.3</v>
      </c>
      <c r="E29" s="502">
        <v>736.76599999999996</v>
      </c>
      <c r="F29" s="502">
        <v>634.54399999999998</v>
      </c>
      <c r="G29" s="502">
        <v>621.97699999999998</v>
      </c>
      <c r="H29" s="502">
        <v>608.91499999999996</v>
      </c>
      <c r="I29" s="502">
        <v>559.98299999999995</v>
      </c>
      <c r="J29" s="502">
        <v>600.774</v>
      </c>
      <c r="K29" s="502">
        <v>608.98299999999995</v>
      </c>
      <c r="L29" s="233"/>
      <c r="M29" s="233"/>
      <c r="N29" s="233"/>
      <c r="O29" s="233"/>
      <c r="P29" s="233"/>
      <c r="Q29" s="233"/>
      <c r="R29" s="233"/>
      <c r="S29" s="233"/>
      <c r="T29" s="233"/>
      <c r="U29" s="233"/>
      <c r="V29" s="233"/>
      <c r="W29" s="233"/>
      <c r="X29" s="233"/>
      <c r="Y29" s="233"/>
      <c r="Z29" s="233"/>
      <c r="AA29" s="233"/>
      <c r="AB29" s="233"/>
    </row>
    <row r="30" spans="1:28" ht="15">
      <c r="A30" s="96" t="s">
        <v>86</v>
      </c>
      <c r="B30" s="234" t="s">
        <v>83</v>
      </c>
      <c r="C30" s="258" t="s">
        <v>8</v>
      </c>
      <c r="D30" s="500">
        <f>SUM(D27:D29)</f>
        <v>2066.85</v>
      </c>
      <c r="E30" s="502">
        <f>SUM(E27:E29)</f>
        <v>1877.348</v>
      </c>
      <c r="F30" s="502">
        <f>SUM(F27:F29)</f>
        <v>2257.944</v>
      </c>
      <c r="G30" s="502">
        <f t="shared" ref="G30:K30" si="0">SUM(G27:G29)</f>
        <v>1506.922</v>
      </c>
      <c r="H30" s="502">
        <f t="shared" si="0"/>
        <v>1831.182</v>
      </c>
      <c r="I30" s="502">
        <f t="shared" si="0"/>
        <v>1796.143</v>
      </c>
      <c r="J30" s="502">
        <f t="shared" si="0"/>
        <v>1714.5889999999999</v>
      </c>
      <c r="K30" s="502">
        <f t="shared" si="0"/>
        <v>1339.1880000000001</v>
      </c>
      <c r="L30" s="233"/>
      <c r="M30" s="233"/>
      <c r="N30" s="233"/>
      <c r="O30" s="233"/>
      <c r="P30" s="233"/>
      <c r="Q30" s="233"/>
      <c r="R30" s="233"/>
      <c r="S30" s="233"/>
      <c r="T30" s="233"/>
      <c r="U30" s="233"/>
      <c r="V30" s="233"/>
      <c r="W30" s="233"/>
      <c r="X30" s="233"/>
      <c r="Y30" s="233"/>
      <c r="Z30" s="233"/>
      <c r="AA30" s="233"/>
      <c r="AB30" s="233"/>
    </row>
    <row r="31" spans="1:28" ht="53.25" customHeight="1">
      <c r="A31" s="585" t="s">
        <v>87</v>
      </c>
      <c r="B31" s="586"/>
      <c r="C31" s="586"/>
      <c r="D31" s="586"/>
      <c r="E31" s="586"/>
      <c r="F31" s="586"/>
      <c r="G31" s="586"/>
      <c r="H31" s="586"/>
      <c r="I31" s="586"/>
      <c r="J31" s="586"/>
      <c r="K31" s="587"/>
      <c r="L31" s="194"/>
      <c r="M31" s="194"/>
      <c r="N31" s="194"/>
      <c r="O31" s="194"/>
      <c r="P31" s="194"/>
      <c r="Q31" s="194"/>
      <c r="R31" s="194"/>
      <c r="S31" s="194"/>
      <c r="T31" s="194"/>
      <c r="U31" s="194"/>
      <c r="V31" s="194"/>
      <c r="W31" s="194"/>
      <c r="X31" s="194"/>
      <c r="Y31" s="194"/>
      <c r="Z31" s="194"/>
      <c r="AA31" s="194"/>
      <c r="AB31" s="194"/>
    </row>
    <row r="32" spans="1:28" ht="12.95">
      <c r="A32" s="109"/>
      <c r="B32" s="272"/>
      <c r="C32" s="272"/>
      <c r="D32" s="272"/>
      <c r="E32" s="273"/>
      <c r="F32" s="273"/>
      <c r="G32" s="273"/>
      <c r="H32" s="273"/>
      <c r="I32" s="273"/>
      <c r="J32" s="273"/>
      <c r="K32" s="273"/>
      <c r="L32" s="233"/>
      <c r="M32" s="233"/>
      <c r="N32" s="233"/>
      <c r="O32" s="233"/>
      <c r="P32" s="233"/>
      <c r="Q32" s="233"/>
      <c r="R32" s="233"/>
      <c r="S32" s="233"/>
      <c r="T32" s="233"/>
      <c r="U32" s="233"/>
      <c r="V32" s="233"/>
      <c r="W32" s="233"/>
      <c r="X32" s="233"/>
      <c r="Y32" s="233"/>
      <c r="Z32" s="233"/>
      <c r="AA32" s="233"/>
      <c r="AB32" s="233"/>
    </row>
    <row r="33" spans="1:28" ht="18">
      <c r="A33" s="578" t="s">
        <v>88</v>
      </c>
      <c r="B33" s="579"/>
      <c r="C33" s="579"/>
      <c r="D33" s="579"/>
      <c r="E33" s="579"/>
      <c r="F33" s="579"/>
      <c r="G33" s="579"/>
      <c r="H33" s="579"/>
      <c r="I33" s="579"/>
      <c r="J33" s="579"/>
      <c r="K33" s="580"/>
      <c r="L33" s="233"/>
      <c r="M33" s="233"/>
      <c r="N33" s="233"/>
      <c r="O33" s="233"/>
      <c r="P33" s="233"/>
      <c r="Q33" s="233"/>
      <c r="R33" s="233"/>
      <c r="S33" s="233"/>
      <c r="T33" s="233"/>
      <c r="U33" s="233"/>
      <c r="V33" s="233"/>
      <c r="W33" s="233"/>
      <c r="X33" s="233"/>
      <c r="Y33" s="233"/>
      <c r="Z33" s="233"/>
      <c r="AA33" s="233"/>
      <c r="AB33" s="233"/>
    </row>
    <row r="34" spans="1:28" ht="143.1">
      <c r="A34" s="195" t="s">
        <v>89</v>
      </c>
      <c r="B34" s="249"/>
      <c r="C34" s="435" t="s">
        <v>90</v>
      </c>
      <c r="D34" s="27" t="s">
        <v>91</v>
      </c>
      <c r="E34" s="249">
        <v>0</v>
      </c>
      <c r="F34" s="106">
        <v>0</v>
      </c>
      <c r="G34" s="106">
        <v>0</v>
      </c>
      <c r="H34" s="106" t="s">
        <v>8</v>
      </c>
      <c r="I34" s="106" t="s">
        <v>8</v>
      </c>
      <c r="J34" s="106" t="s">
        <v>8</v>
      </c>
      <c r="K34" s="106" t="s">
        <v>8</v>
      </c>
      <c r="L34" s="233"/>
      <c r="M34" s="233"/>
      <c r="N34" s="233"/>
      <c r="O34" s="233"/>
      <c r="P34" s="233"/>
      <c r="Q34" s="233"/>
      <c r="R34" s="233"/>
      <c r="S34" s="233"/>
      <c r="T34" s="233"/>
      <c r="U34" s="233"/>
      <c r="V34" s="233"/>
      <c r="W34" s="233"/>
      <c r="X34" s="233"/>
      <c r="Y34" s="233"/>
      <c r="Z34" s="233"/>
      <c r="AA34" s="233"/>
      <c r="AB34" s="233"/>
    </row>
    <row r="35" spans="1:28" ht="104.1">
      <c r="A35" s="201" t="s">
        <v>92</v>
      </c>
      <c r="B35" s="274"/>
      <c r="C35" s="436" t="s">
        <v>93</v>
      </c>
      <c r="D35" s="386" t="s">
        <v>94</v>
      </c>
      <c r="E35" s="274">
        <v>0</v>
      </c>
      <c r="F35" s="181">
        <v>0</v>
      </c>
      <c r="G35" s="181">
        <v>0</v>
      </c>
      <c r="H35" s="181" t="s">
        <v>8</v>
      </c>
      <c r="I35" s="181" t="s">
        <v>8</v>
      </c>
      <c r="J35" s="181" t="s">
        <v>8</v>
      </c>
      <c r="K35" s="181" t="s">
        <v>8</v>
      </c>
      <c r="L35" s="233"/>
      <c r="M35" s="233"/>
      <c r="N35" s="233"/>
      <c r="O35" s="233"/>
      <c r="P35" s="233"/>
      <c r="Q35" s="233"/>
      <c r="R35" s="233"/>
      <c r="S35" s="233"/>
      <c r="T35" s="233"/>
      <c r="U35" s="233"/>
      <c r="V35" s="233"/>
      <c r="W35" s="233"/>
      <c r="X35" s="233"/>
      <c r="Y35" s="233"/>
      <c r="Z35" s="233"/>
      <c r="AA35" s="233"/>
      <c r="AB35" s="233"/>
    </row>
    <row r="36" spans="1:28" ht="15.95">
      <c r="A36" s="196" t="s">
        <v>95</v>
      </c>
      <c r="B36" s="249"/>
      <c r="C36" s="249" t="s">
        <v>8</v>
      </c>
      <c r="D36" s="152">
        <v>32</v>
      </c>
      <c r="E36" s="112">
        <v>17</v>
      </c>
      <c r="F36" s="112">
        <v>19</v>
      </c>
      <c r="G36" s="112">
        <v>15</v>
      </c>
      <c r="H36" s="106" t="s">
        <v>8</v>
      </c>
      <c r="I36" s="106" t="s">
        <v>8</v>
      </c>
      <c r="J36" s="106" t="s">
        <v>8</v>
      </c>
      <c r="K36" s="106" t="s">
        <v>8</v>
      </c>
      <c r="L36" s="233"/>
      <c r="M36" s="233"/>
      <c r="N36" s="233"/>
      <c r="O36" s="233"/>
      <c r="P36" s="233"/>
      <c r="Q36" s="233"/>
      <c r="R36" s="233"/>
      <c r="S36" s="233"/>
      <c r="T36" s="233"/>
      <c r="U36" s="233"/>
      <c r="V36" s="233"/>
      <c r="W36" s="233"/>
      <c r="X36" s="233"/>
      <c r="Y36" s="233"/>
      <c r="Z36" s="233"/>
      <c r="AA36" s="233"/>
      <c r="AB36" s="233"/>
    </row>
    <row r="37" spans="1:28" ht="15.75" customHeight="1">
      <c r="A37" s="581" t="s">
        <v>96</v>
      </c>
      <c r="B37" s="581"/>
      <c r="C37" s="581"/>
      <c r="D37" s="581"/>
      <c r="E37" s="581"/>
      <c r="F37" s="581"/>
      <c r="G37" s="581"/>
      <c r="H37" s="581"/>
      <c r="I37" s="581"/>
      <c r="J37" s="581"/>
      <c r="K37" s="581"/>
      <c r="L37" s="233"/>
      <c r="M37" s="233"/>
      <c r="N37" s="233"/>
      <c r="O37" s="233"/>
      <c r="P37" s="233"/>
      <c r="Q37" s="233"/>
      <c r="R37" s="233"/>
      <c r="S37" s="233"/>
      <c r="T37" s="233"/>
      <c r="U37" s="233"/>
      <c r="V37" s="233"/>
      <c r="W37" s="233"/>
      <c r="X37" s="233"/>
      <c r="Y37" s="233"/>
      <c r="Z37" s="233"/>
      <c r="AA37" s="233"/>
      <c r="AB37" s="233"/>
    </row>
    <row r="38" spans="1:28" ht="12.95">
      <c r="A38" s="23" t="s">
        <v>18</v>
      </c>
      <c r="B38" s="249"/>
      <c r="C38" s="249" t="s">
        <v>8</v>
      </c>
      <c r="D38" s="152">
        <v>13</v>
      </c>
      <c r="E38" s="112">
        <v>14</v>
      </c>
      <c r="F38" s="112">
        <v>16</v>
      </c>
      <c r="G38" s="112">
        <v>13</v>
      </c>
      <c r="H38" s="106" t="s">
        <v>8</v>
      </c>
      <c r="I38" s="106" t="s">
        <v>8</v>
      </c>
      <c r="J38" s="106" t="s">
        <v>8</v>
      </c>
      <c r="K38" s="106" t="s">
        <v>8</v>
      </c>
      <c r="L38" s="233"/>
      <c r="M38" s="233"/>
      <c r="N38" s="233"/>
      <c r="O38" s="233"/>
      <c r="P38" s="233"/>
      <c r="Q38" s="233"/>
      <c r="R38" s="233"/>
      <c r="S38" s="233"/>
      <c r="T38" s="233"/>
      <c r="U38" s="233"/>
      <c r="V38" s="233"/>
      <c r="W38" s="233"/>
      <c r="X38" s="233"/>
      <c r="Y38" s="233"/>
      <c r="Z38" s="233"/>
      <c r="AA38" s="233"/>
      <c r="AB38" s="233"/>
    </row>
    <row r="39" spans="1:28" ht="12.95">
      <c r="A39" s="23" t="s">
        <v>97</v>
      </c>
      <c r="B39" s="249"/>
      <c r="C39" s="249" t="s">
        <v>8</v>
      </c>
      <c r="D39" s="152">
        <v>19</v>
      </c>
      <c r="E39" s="112">
        <v>2</v>
      </c>
      <c r="F39" s="112">
        <v>3</v>
      </c>
      <c r="G39" s="112">
        <v>2</v>
      </c>
      <c r="H39" s="106" t="s">
        <v>8</v>
      </c>
      <c r="I39" s="106" t="s">
        <v>8</v>
      </c>
      <c r="J39" s="106" t="s">
        <v>8</v>
      </c>
      <c r="K39" s="106" t="s">
        <v>8</v>
      </c>
      <c r="L39" s="233"/>
      <c r="M39" s="233"/>
      <c r="N39" s="233"/>
      <c r="O39" s="233"/>
      <c r="P39" s="233"/>
      <c r="Q39" s="233"/>
      <c r="R39" s="233"/>
      <c r="S39" s="233"/>
      <c r="T39" s="233"/>
      <c r="U39" s="233"/>
      <c r="V39" s="233"/>
      <c r="W39" s="233"/>
      <c r="X39" s="233"/>
      <c r="Y39" s="233"/>
      <c r="Z39" s="233"/>
      <c r="AA39" s="233"/>
      <c r="AB39" s="233"/>
    </row>
    <row r="40" spans="1:28" ht="12.95">
      <c r="A40" s="23" t="s">
        <v>98</v>
      </c>
      <c r="B40" s="249"/>
      <c r="C40" s="249" t="s">
        <v>8</v>
      </c>
      <c r="D40" s="152">
        <v>0</v>
      </c>
      <c r="E40" s="112">
        <v>0</v>
      </c>
      <c r="F40" s="112">
        <v>0</v>
      </c>
      <c r="G40" s="112">
        <v>0</v>
      </c>
      <c r="H40" s="106" t="s">
        <v>8</v>
      </c>
      <c r="I40" s="106" t="s">
        <v>8</v>
      </c>
      <c r="J40" s="106" t="s">
        <v>8</v>
      </c>
      <c r="K40" s="106" t="s">
        <v>8</v>
      </c>
      <c r="L40" s="233"/>
      <c r="M40" s="233"/>
      <c r="N40" s="233"/>
      <c r="O40" s="233"/>
      <c r="P40" s="233"/>
      <c r="Q40" s="233"/>
      <c r="R40" s="233"/>
      <c r="S40" s="233"/>
      <c r="T40" s="233"/>
      <c r="U40" s="233"/>
      <c r="V40" s="233"/>
      <c r="W40" s="233"/>
      <c r="X40" s="233"/>
      <c r="Y40" s="233"/>
      <c r="Z40" s="233"/>
      <c r="AA40" s="233"/>
      <c r="AB40" s="233"/>
    </row>
    <row r="41" spans="1:28" ht="12.95">
      <c r="A41" s="23" t="s">
        <v>99</v>
      </c>
      <c r="B41" s="249"/>
      <c r="C41" s="249" t="s">
        <v>8</v>
      </c>
      <c r="D41" s="152">
        <v>0</v>
      </c>
      <c r="E41" s="112">
        <v>1</v>
      </c>
      <c r="F41" s="112">
        <v>0</v>
      </c>
      <c r="G41" s="112">
        <v>1</v>
      </c>
      <c r="H41" s="106" t="s">
        <v>8</v>
      </c>
      <c r="I41" s="106" t="s">
        <v>8</v>
      </c>
      <c r="J41" s="106" t="s">
        <v>8</v>
      </c>
      <c r="K41" s="106" t="s">
        <v>8</v>
      </c>
      <c r="L41" s="233"/>
      <c r="M41" s="233"/>
      <c r="N41" s="233"/>
      <c r="O41" s="233"/>
      <c r="P41" s="233"/>
      <c r="Q41" s="233"/>
      <c r="R41" s="233"/>
      <c r="S41" s="233"/>
      <c r="T41" s="233"/>
      <c r="U41" s="233"/>
      <c r="V41" s="233"/>
      <c r="W41" s="233"/>
      <c r="X41" s="233"/>
      <c r="Y41" s="233"/>
      <c r="Z41" s="233"/>
      <c r="AA41" s="233"/>
      <c r="AB41" s="233"/>
    </row>
    <row r="42" spans="1:28" ht="12.95">
      <c r="A42" s="23" t="s">
        <v>100</v>
      </c>
      <c r="B42" s="249"/>
      <c r="C42" s="249" t="s">
        <v>8</v>
      </c>
      <c r="D42" s="152">
        <v>0</v>
      </c>
      <c r="E42" s="112">
        <v>0</v>
      </c>
      <c r="F42" s="112">
        <v>0</v>
      </c>
      <c r="G42" s="112">
        <v>0</v>
      </c>
      <c r="H42" s="106" t="s">
        <v>8</v>
      </c>
      <c r="I42" s="106" t="s">
        <v>8</v>
      </c>
      <c r="J42" s="106" t="s">
        <v>8</v>
      </c>
      <c r="K42" s="106" t="s">
        <v>8</v>
      </c>
      <c r="L42" s="233"/>
      <c r="M42" s="233"/>
      <c r="N42" s="233"/>
      <c r="O42" s="233"/>
      <c r="P42" s="233"/>
      <c r="Q42" s="233"/>
      <c r="R42" s="233"/>
      <c r="S42" s="233"/>
      <c r="T42" s="233"/>
      <c r="U42" s="233"/>
      <c r="V42" s="233"/>
      <c r="W42" s="233"/>
      <c r="X42" s="233"/>
      <c r="Y42" s="233"/>
      <c r="Z42" s="233"/>
      <c r="AA42" s="233"/>
      <c r="AB42" s="233"/>
    </row>
    <row r="43" spans="1:28" ht="12.95">
      <c r="A43" s="23" t="s">
        <v>101</v>
      </c>
      <c r="B43" s="249"/>
      <c r="C43" s="249" t="s">
        <v>8</v>
      </c>
      <c r="D43" s="152">
        <v>0</v>
      </c>
      <c r="E43" s="112">
        <v>0</v>
      </c>
      <c r="F43" s="112">
        <v>0</v>
      </c>
      <c r="G43" s="112">
        <v>0</v>
      </c>
      <c r="H43" s="106" t="s">
        <v>8</v>
      </c>
      <c r="I43" s="106" t="s">
        <v>8</v>
      </c>
      <c r="J43" s="106" t="s">
        <v>8</v>
      </c>
      <c r="K43" s="106" t="s">
        <v>8</v>
      </c>
      <c r="L43" s="233"/>
      <c r="M43" s="233"/>
      <c r="N43" s="233"/>
      <c r="O43" s="233"/>
      <c r="P43" s="233"/>
      <c r="Q43" s="233"/>
      <c r="R43" s="233"/>
      <c r="S43" s="233"/>
      <c r="T43" s="233"/>
      <c r="U43" s="233"/>
      <c r="V43" s="233"/>
      <c r="W43" s="233"/>
      <c r="X43" s="233"/>
      <c r="Y43" s="233"/>
      <c r="Z43" s="233"/>
      <c r="AA43" s="233"/>
      <c r="AB43" s="233"/>
    </row>
    <row r="44" spans="1:28" ht="15">
      <c r="A44" s="380" t="s">
        <v>102</v>
      </c>
      <c r="B44" s="276"/>
      <c r="C44" s="433" t="s">
        <v>8</v>
      </c>
      <c r="D44" s="381" t="s">
        <v>103</v>
      </c>
      <c r="E44" s="113">
        <v>2881</v>
      </c>
      <c r="F44" s="113">
        <v>1587</v>
      </c>
      <c r="G44" s="114" t="s">
        <v>8</v>
      </c>
      <c r="H44" s="115" t="s">
        <v>8</v>
      </c>
      <c r="I44" s="115" t="s">
        <v>8</v>
      </c>
      <c r="J44" s="115" t="s">
        <v>8</v>
      </c>
      <c r="K44" s="115" t="s">
        <v>8</v>
      </c>
      <c r="L44" s="233"/>
      <c r="M44" s="233"/>
      <c r="N44" s="233"/>
      <c r="O44" s="233"/>
      <c r="P44" s="233"/>
      <c r="Q44" s="233"/>
      <c r="R44" s="233"/>
      <c r="S44" s="233"/>
      <c r="T44" s="233"/>
      <c r="U44" s="233"/>
      <c r="V44" s="233"/>
      <c r="W44" s="233"/>
      <c r="X44" s="233"/>
      <c r="Y44" s="233"/>
      <c r="Z44" s="233"/>
      <c r="AA44" s="233"/>
      <c r="AB44" s="233"/>
    </row>
    <row r="45" spans="1:28" ht="27.95">
      <c r="A45" s="382" t="s">
        <v>104</v>
      </c>
      <c r="B45" s="277"/>
      <c r="C45" s="433" t="s">
        <v>8</v>
      </c>
      <c r="D45" s="437">
        <v>0</v>
      </c>
      <c r="E45" s="277">
        <v>0</v>
      </c>
      <c r="F45" s="182" t="s">
        <v>8</v>
      </c>
      <c r="G45" s="182" t="s">
        <v>8</v>
      </c>
      <c r="H45" s="182" t="s">
        <v>8</v>
      </c>
      <c r="I45" s="182" t="s">
        <v>8</v>
      </c>
      <c r="J45" s="182" t="s">
        <v>8</v>
      </c>
      <c r="K45" s="182" t="s">
        <v>8</v>
      </c>
      <c r="L45" s="233"/>
      <c r="M45" s="233"/>
      <c r="N45" s="233"/>
      <c r="O45" s="233"/>
      <c r="P45" s="233"/>
      <c r="Q45" s="233"/>
      <c r="R45" s="233"/>
      <c r="S45" s="233"/>
      <c r="T45" s="233"/>
      <c r="U45" s="233"/>
      <c r="V45" s="233"/>
      <c r="W45" s="233"/>
      <c r="X45" s="233"/>
      <c r="Y45" s="233"/>
      <c r="Z45" s="233"/>
      <c r="AA45" s="233"/>
      <c r="AB45" s="233"/>
    </row>
    <row r="46" spans="1:28" ht="137.65" customHeight="1">
      <c r="A46" s="588" t="s">
        <v>105</v>
      </c>
      <c r="B46" s="589"/>
      <c r="C46" s="589"/>
      <c r="D46" s="589"/>
      <c r="E46" s="589"/>
      <c r="F46" s="589"/>
      <c r="G46" s="589"/>
      <c r="H46" s="589"/>
      <c r="I46" s="589"/>
      <c r="J46" s="589"/>
      <c r="K46" s="590"/>
      <c r="L46" s="233"/>
      <c r="M46" s="233"/>
      <c r="N46" s="233"/>
      <c r="O46" s="233"/>
      <c r="P46" s="233"/>
      <c r="Q46" s="233"/>
      <c r="R46" s="233"/>
      <c r="S46" s="233"/>
      <c r="T46" s="233"/>
      <c r="U46" s="233"/>
      <c r="V46" s="233"/>
      <c r="W46" s="233"/>
      <c r="X46" s="233"/>
      <c r="Y46" s="233"/>
      <c r="Z46" s="233"/>
      <c r="AA46" s="233"/>
      <c r="AB46" s="233"/>
    </row>
    <row r="47" spans="1:28">
      <c r="A47" s="93"/>
      <c r="B47" s="278"/>
      <c r="C47" s="278"/>
      <c r="D47" s="278"/>
      <c r="E47" s="278"/>
      <c r="F47" s="278"/>
      <c r="G47" s="278"/>
      <c r="H47" s="278"/>
      <c r="I47" s="278"/>
      <c r="J47" s="278"/>
      <c r="K47" s="278"/>
      <c r="L47" s="233"/>
      <c r="M47" s="233"/>
      <c r="N47" s="233"/>
      <c r="O47" s="233"/>
      <c r="P47" s="233"/>
      <c r="Q47" s="233"/>
      <c r="R47" s="233"/>
      <c r="S47" s="233"/>
      <c r="T47" s="233"/>
      <c r="U47" s="233"/>
      <c r="V47" s="233"/>
      <c r="W47" s="233"/>
      <c r="X47" s="233"/>
      <c r="Y47" s="233"/>
      <c r="Z47" s="233"/>
      <c r="AA47" s="233"/>
      <c r="AB47" s="233"/>
    </row>
    <row r="48" spans="1:28" ht="18">
      <c r="A48" s="584" t="s">
        <v>106</v>
      </c>
      <c r="B48" s="584"/>
      <c r="C48" s="584"/>
      <c r="D48" s="584"/>
      <c r="E48" s="584"/>
      <c r="F48" s="584"/>
      <c r="G48" s="584"/>
      <c r="H48" s="584"/>
      <c r="I48" s="584"/>
      <c r="J48" s="584"/>
      <c r="K48" s="584"/>
      <c r="L48" s="233"/>
      <c r="M48" s="233"/>
      <c r="N48" s="233"/>
      <c r="O48" s="233"/>
      <c r="P48" s="233"/>
      <c r="Q48" s="233"/>
      <c r="R48" s="233"/>
      <c r="S48" s="233"/>
      <c r="T48" s="233"/>
      <c r="U48" s="233"/>
      <c r="V48" s="233"/>
      <c r="W48" s="233"/>
      <c r="X48" s="233"/>
      <c r="Y48" s="233"/>
      <c r="Z48" s="233"/>
      <c r="AA48" s="233"/>
      <c r="AB48" s="233"/>
    </row>
    <row r="49" spans="1:12" ht="15">
      <c r="A49" s="108" t="s">
        <v>107</v>
      </c>
      <c r="B49" s="432" t="s">
        <v>52</v>
      </c>
      <c r="C49" s="483">
        <v>1</v>
      </c>
      <c r="D49" s="168" t="s">
        <v>108</v>
      </c>
      <c r="E49" s="484">
        <v>1</v>
      </c>
      <c r="F49" s="485">
        <v>1.04</v>
      </c>
      <c r="G49" s="279" t="s">
        <v>8</v>
      </c>
      <c r="H49" s="249" t="s">
        <v>8</v>
      </c>
      <c r="I49" s="249" t="s">
        <v>8</v>
      </c>
      <c r="J49" s="249" t="s">
        <v>8</v>
      </c>
      <c r="K49" s="249" t="s">
        <v>8</v>
      </c>
      <c r="L49" s="233"/>
    </row>
    <row r="50" spans="1:12" ht="30.75" customHeight="1">
      <c r="A50" s="594" t="s">
        <v>109</v>
      </c>
      <c r="B50" s="568"/>
      <c r="C50" s="568"/>
      <c r="D50" s="568"/>
      <c r="E50" s="568"/>
      <c r="F50" s="568"/>
      <c r="G50" s="568"/>
      <c r="H50" s="568"/>
      <c r="I50" s="568"/>
      <c r="J50" s="568"/>
      <c r="K50" s="569"/>
      <c r="L50" s="233"/>
    </row>
    <row r="51" spans="1:12" ht="12.95">
      <c r="A51" s="110"/>
      <c r="B51" s="280"/>
      <c r="C51" s="280"/>
      <c r="D51" s="280"/>
      <c r="E51" s="281"/>
      <c r="F51" s="281"/>
      <c r="G51" s="281"/>
      <c r="H51" s="282"/>
      <c r="I51" s="282"/>
      <c r="J51" s="259"/>
      <c r="K51" s="281"/>
      <c r="L51" s="233"/>
    </row>
    <row r="52" spans="1:12" ht="18">
      <c r="A52" s="584" t="s">
        <v>110</v>
      </c>
      <c r="B52" s="584"/>
      <c r="C52" s="584"/>
      <c r="D52" s="584"/>
      <c r="E52" s="584"/>
      <c r="F52" s="584"/>
      <c r="G52" s="584"/>
      <c r="H52" s="584"/>
      <c r="I52" s="584"/>
      <c r="J52" s="584"/>
      <c r="K52" s="584"/>
      <c r="L52" s="260"/>
    </row>
    <row r="53" spans="1:12" ht="15">
      <c r="A53" s="97" t="s">
        <v>111</v>
      </c>
      <c r="B53" s="265" t="s">
        <v>112</v>
      </c>
      <c r="C53" s="249" t="s">
        <v>8</v>
      </c>
      <c r="D53" s="164">
        <v>170436</v>
      </c>
      <c r="E53" s="284">
        <v>75425</v>
      </c>
      <c r="F53" s="284">
        <v>68618</v>
      </c>
      <c r="G53" s="284">
        <v>42484</v>
      </c>
      <c r="H53" s="284">
        <v>33723</v>
      </c>
      <c r="I53" s="285" t="s">
        <v>8</v>
      </c>
      <c r="J53" s="286" t="s">
        <v>8</v>
      </c>
      <c r="K53" s="285" t="s">
        <v>8</v>
      </c>
      <c r="L53" s="260"/>
    </row>
    <row r="54" spans="1:12" ht="15">
      <c r="A54" s="97" t="s">
        <v>113</v>
      </c>
      <c r="B54" s="287" t="s">
        <v>112</v>
      </c>
      <c r="C54" s="249" t="s">
        <v>8</v>
      </c>
      <c r="D54" s="164">
        <v>15448</v>
      </c>
      <c r="E54" s="284">
        <v>59126</v>
      </c>
      <c r="F54" s="284">
        <v>38474</v>
      </c>
      <c r="G54" s="284">
        <v>6247</v>
      </c>
      <c r="H54" s="284">
        <v>3415</v>
      </c>
      <c r="I54" s="251" t="s">
        <v>8</v>
      </c>
      <c r="J54" s="262" t="s">
        <v>8</v>
      </c>
      <c r="K54" s="251" t="s">
        <v>8</v>
      </c>
      <c r="L54" s="260"/>
    </row>
    <row r="55" spans="1:12" ht="12.95">
      <c r="A55" s="97" t="s">
        <v>114</v>
      </c>
      <c r="B55" s="287" t="s">
        <v>112</v>
      </c>
      <c r="C55" s="249" t="s">
        <v>8</v>
      </c>
      <c r="D55" s="164">
        <f>SUM(D53:D54)</f>
        <v>185884</v>
      </c>
      <c r="E55" s="284">
        <f>E54+E53</f>
        <v>134551</v>
      </c>
      <c r="F55" s="284">
        <f>F54+F53</f>
        <v>107092</v>
      </c>
      <c r="G55" s="284">
        <f>G54+G53</f>
        <v>48731</v>
      </c>
      <c r="H55" s="284">
        <f>H54+H53</f>
        <v>37138</v>
      </c>
      <c r="I55" s="251" t="s">
        <v>8</v>
      </c>
      <c r="J55" s="262" t="s">
        <v>8</v>
      </c>
      <c r="K55" s="251" t="s">
        <v>8</v>
      </c>
      <c r="L55" s="260"/>
    </row>
    <row r="56" spans="1:12" ht="79.5" customHeight="1">
      <c r="A56" s="576" t="s">
        <v>115</v>
      </c>
      <c r="B56" s="576"/>
      <c r="C56" s="576"/>
      <c r="D56" s="576"/>
      <c r="E56" s="576"/>
      <c r="F56" s="576"/>
      <c r="G56" s="576"/>
      <c r="H56" s="576"/>
      <c r="I56" s="576"/>
      <c r="J56" s="576"/>
      <c r="K56" s="577"/>
      <c r="L56" s="260"/>
    </row>
    <row r="57" spans="1:12" ht="12.95">
      <c r="A57" s="110"/>
      <c r="B57" s="280"/>
      <c r="C57" s="280"/>
      <c r="D57" s="280"/>
      <c r="E57" s="281"/>
      <c r="F57" s="281"/>
      <c r="G57" s="281"/>
      <c r="H57" s="282"/>
      <c r="I57" s="282"/>
      <c r="J57" s="111"/>
      <c r="K57" s="281"/>
      <c r="L57" s="233"/>
    </row>
    <row r="62" spans="1:12">
      <c r="A62" s="232"/>
      <c r="B62" s="233"/>
      <c r="C62" s="233"/>
      <c r="D62" s="233"/>
      <c r="E62" s="233"/>
      <c r="F62" s="233"/>
      <c r="G62" s="233"/>
      <c r="H62" s="233"/>
      <c r="I62" s="233"/>
      <c r="J62" s="233"/>
      <c r="K62" s="233"/>
      <c r="L62" s="233"/>
    </row>
  </sheetData>
  <mergeCells count="19">
    <mergeCell ref="B1:K1"/>
    <mergeCell ref="A4:K4"/>
    <mergeCell ref="A1:A3"/>
    <mergeCell ref="A9:K9"/>
    <mergeCell ref="A14:K14"/>
    <mergeCell ref="A12:K12"/>
    <mergeCell ref="A11:K11"/>
    <mergeCell ref="B2:K2"/>
    <mergeCell ref="A56:K56"/>
    <mergeCell ref="A33:K33"/>
    <mergeCell ref="A37:K37"/>
    <mergeCell ref="A19:K19"/>
    <mergeCell ref="A26:K26"/>
    <mergeCell ref="A52:K52"/>
    <mergeCell ref="A48:K48"/>
    <mergeCell ref="A31:K31"/>
    <mergeCell ref="A46:K46"/>
    <mergeCell ref="A24:K24"/>
    <mergeCell ref="A50:K50"/>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01"/>
  <sheetViews>
    <sheetView showGridLines="0" tabSelected="1" zoomScale="85" zoomScaleNormal="85" workbookViewId="0">
      <pane ySplit="3" topLeftCell="A4" activePane="bottomLeft" state="frozen"/>
      <selection pane="bottomLeft" activeCell="B2" sqref="B2:K2"/>
    </sheetView>
  </sheetViews>
  <sheetFormatPr defaultColWidth="9.140625" defaultRowHeight="12.6"/>
  <cols>
    <col min="1" max="1" width="77.140625" style="11" customWidth="1"/>
    <col min="2" max="2" width="20.85546875" style="11" customWidth="1"/>
    <col min="3" max="3" width="36.85546875" style="11" customWidth="1"/>
    <col min="4" max="5" width="18.5703125" style="11" customWidth="1"/>
    <col min="6" max="6" width="19.85546875" style="11" customWidth="1"/>
    <col min="7" max="8" width="17.140625" style="11" customWidth="1"/>
    <col min="9" max="9" width="17.7109375" style="11" customWidth="1"/>
    <col min="10" max="10" width="17.42578125" style="11" customWidth="1"/>
    <col min="11" max="11" width="15.5703125" style="11" customWidth="1"/>
    <col min="12" max="16384" width="9.140625" style="11"/>
  </cols>
  <sheetData>
    <row r="1" spans="1:11" ht="38.450000000000003" customHeight="1">
      <c r="A1" s="233"/>
      <c r="B1" s="657" t="s">
        <v>116</v>
      </c>
      <c r="C1" s="595"/>
      <c r="D1" s="595"/>
      <c r="E1" s="595"/>
      <c r="F1" s="595"/>
      <c r="G1" s="595"/>
      <c r="H1" s="595"/>
      <c r="I1" s="595"/>
      <c r="J1" s="595"/>
      <c r="K1" s="595"/>
    </row>
    <row r="2" spans="1:11" ht="45.2" customHeight="1">
      <c r="A2" s="233"/>
      <c r="B2" s="660" t="s">
        <v>117</v>
      </c>
      <c r="C2" s="661"/>
      <c r="D2" s="661"/>
      <c r="E2" s="661"/>
      <c r="F2" s="661"/>
      <c r="G2" s="661"/>
      <c r="H2" s="661"/>
      <c r="I2" s="661"/>
      <c r="J2" s="661"/>
      <c r="K2" s="661"/>
    </row>
    <row r="3" spans="1:11" ht="21" customHeight="1">
      <c r="A3" s="233"/>
      <c r="B3" s="179" t="s">
        <v>4</v>
      </c>
      <c r="C3" s="179" t="s">
        <v>49</v>
      </c>
      <c r="D3" s="179">
        <v>2023</v>
      </c>
      <c r="E3" s="179">
        <v>2022</v>
      </c>
      <c r="F3" s="179">
        <v>2021</v>
      </c>
      <c r="G3" s="179">
        <v>2020</v>
      </c>
      <c r="H3" s="179">
        <v>2019</v>
      </c>
      <c r="I3" s="179">
        <v>2018</v>
      </c>
      <c r="J3" s="179">
        <v>2017</v>
      </c>
      <c r="K3" s="179">
        <v>2016</v>
      </c>
    </row>
    <row r="4" spans="1:11" ht="18">
      <c r="A4" s="578" t="s">
        <v>118</v>
      </c>
      <c r="B4" s="579"/>
      <c r="C4" s="579"/>
      <c r="D4" s="579"/>
      <c r="E4" s="579"/>
      <c r="F4" s="579"/>
      <c r="G4" s="579"/>
      <c r="H4" s="579"/>
      <c r="I4" s="579"/>
      <c r="J4" s="579"/>
      <c r="K4" s="580"/>
    </row>
    <row r="5" spans="1:11" ht="51" customHeight="1">
      <c r="A5" s="116" t="s">
        <v>119</v>
      </c>
      <c r="B5" s="274" t="s">
        <v>52</v>
      </c>
      <c r="C5" s="440" t="s">
        <v>120</v>
      </c>
      <c r="D5" s="157" t="s">
        <v>121</v>
      </c>
      <c r="E5" s="106" t="s">
        <v>122</v>
      </c>
      <c r="F5" s="274" t="s">
        <v>123</v>
      </c>
      <c r="G5" s="274" t="s">
        <v>124</v>
      </c>
      <c r="H5" s="274" t="s">
        <v>125</v>
      </c>
      <c r="I5" s="117">
        <v>0.88</v>
      </c>
      <c r="J5" s="288">
        <v>0.89</v>
      </c>
      <c r="K5" s="274" t="s">
        <v>8</v>
      </c>
    </row>
    <row r="6" spans="1:11" ht="14.45" customHeight="1">
      <c r="A6" s="648" t="s">
        <v>126</v>
      </c>
      <c r="B6" s="648"/>
      <c r="C6" s="648"/>
      <c r="D6" s="648"/>
      <c r="E6" s="648"/>
      <c r="F6" s="648"/>
      <c r="G6" s="648"/>
      <c r="H6" s="648"/>
      <c r="I6" s="648"/>
      <c r="J6" s="648"/>
      <c r="K6" s="648"/>
    </row>
    <row r="7" spans="1:11" ht="14.45" customHeight="1">
      <c r="A7" s="302" t="s">
        <v>26</v>
      </c>
      <c r="B7" s="249" t="s">
        <v>52</v>
      </c>
      <c r="C7" s="293" t="s">
        <v>8</v>
      </c>
      <c r="D7" s="503">
        <v>0.9</v>
      </c>
      <c r="E7" s="504">
        <v>0.89</v>
      </c>
      <c r="F7" s="249" t="s">
        <v>8</v>
      </c>
      <c r="G7" s="249" t="s">
        <v>8</v>
      </c>
      <c r="H7" s="249" t="s">
        <v>8</v>
      </c>
      <c r="I7" s="249" t="s">
        <v>8</v>
      </c>
      <c r="J7" s="249" t="s">
        <v>8</v>
      </c>
      <c r="K7" s="249" t="s">
        <v>8</v>
      </c>
    </row>
    <row r="8" spans="1:11" ht="14.45" customHeight="1">
      <c r="A8" s="302" t="s">
        <v>25</v>
      </c>
      <c r="B8" s="249" t="s">
        <v>52</v>
      </c>
      <c r="C8" s="293" t="s">
        <v>8</v>
      </c>
      <c r="D8" s="503">
        <v>0.9</v>
      </c>
      <c r="E8" s="504">
        <v>0.9</v>
      </c>
      <c r="F8" s="249" t="s">
        <v>8</v>
      </c>
      <c r="G8" s="249" t="s">
        <v>8</v>
      </c>
      <c r="H8" s="249" t="s">
        <v>8</v>
      </c>
      <c r="I8" s="249" t="s">
        <v>8</v>
      </c>
      <c r="J8" s="249" t="s">
        <v>8</v>
      </c>
      <c r="K8" s="249" t="s">
        <v>8</v>
      </c>
    </row>
    <row r="9" spans="1:11" ht="14.45" customHeight="1">
      <c r="A9" s="291" t="s">
        <v>127</v>
      </c>
      <c r="B9" s="249" t="s">
        <v>52</v>
      </c>
      <c r="C9" s="293" t="s">
        <v>8</v>
      </c>
      <c r="D9" s="503">
        <v>0.91</v>
      </c>
      <c r="E9" s="162" t="s">
        <v>8</v>
      </c>
      <c r="F9" s="249" t="s">
        <v>8</v>
      </c>
      <c r="G9" s="249" t="s">
        <v>8</v>
      </c>
      <c r="H9" s="249" t="s">
        <v>8</v>
      </c>
      <c r="I9" s="249" t="s">
        <v>8</v>
      </c>
      <c r="J9" s="249" t="s">
        <v>8</v>
      </c>
      <c r="K9" s="249" t="s">
        <v>8</v>
      </c>
    </row>
    <row r="10" spans="1:11" ht="66.599999999999994" customHeight="1">
      <c r="A10" s="635" t="s">
        <v>128</v>
      </c>
      <c r="B10" s="636"/>
      <c r="C10" s="636"/>
      <c r="D10" s="636"/>
      <c r="E10" s="636"/>
      <c r="F10" s="636"/>
      <c r="G10" s="636"/>
      <c r="H10" s="636"/>
      <c r="I10" s="636"/>
      <c r="J10" s="636"/>
      <c r="K10" s="637"/>
    </row>
    <row r="11" spans="1:11" ht="12" customHeight="1">
      <c r="A11" s="289"/>
      <c r="B11" s="289"/>
      <c r="C11" s="289"/>
      <c r="D11" s="289"/>
      <c r="E11" s="289"/>
      <c r="F11" s="289"/>
      <c r="G11" s="289"/>
      <c r="H11" s="289"/>
      <c r="I11" s="289"/>
      <c r="J11" s="289"/>
      <c r="K11" s="289"/>
    </row>
    <row r="12" spans="1:11" ht="14.45" customHeight="1">
      <c r="A12" s="566" t="s">
        <v>129</v>
      </c>
      <c r="B12" s="566"/>
      <c r="C12" s="566"/>
      <c r="D12" s="566"/>
      <c r="E12" s="566"/>
      <c r="F12" s="566"/>
      <c r="G12" s="566"/>
      <c r="H12" s="566"/>
      <c r="I12" s="566"/>
      <c r="J12" s="566"/>
      <c r="K12" s="567"/>
    </row>
    <row r="13" spans="1:11" ht="14.45" customHeight="1">
      <c r="A13" s="92" t="s">
        <v>130</v>
      </c>
      <c r="B13" s="249" t="s">
        <v>131</v>
      </c>
      <c r="C13" s="293" t="s">
        <v>8</v>
      </c>
      <c r="D13" s="505">
        <v>50</v>
      </c>
      <c r="E13" s="506">
        <v>47</v>
      </c>
      <c r="F13" s="506">
        <v>41</v>
      </c>
      <c r="G13" s="506">
        <v>52</v>
      </c>
      <c r="H13" s="506">
        <v>64</v>
      </c>
      <c r="I13" s="506">
        <v>63</v>
      </c>
      <c r="J13" s="506">
        <v>61</v>
      </c>
      <c r="K13" s="506">
        <v>61</v>
      </c>
    </row>
    <row r="14" spans="1:11" ht="14.45" customHeight="1">
      <c r="A14" s="92" t="s">
        <v>132</v>
      </c>
      <c r="B14" s="249" t="s">
        <v>133</v>
      </c>
      <c r="C14" s="293" t="s">
        <v>8</v>
      </c>
      <c r="D14" s="505">
        <v>1000</v>
      </c>
      <c r="E14" s="506">
        <v>919</v>
      </c>
      <c r="F14" s="506">
        <v>905</v>
      </c>
      <c r="G14" s="506">
        <v>1188</v>
      </c>
      <c r="H14" s="506">
        <v>1430</v>
      </c>
      <c r="I14" s="506">
        <v>1425</v>
      </c>
      <c r="J14" s="506">
        <v>1374</v>
      </c>
      <c r="K14" s="506">
        <v>1413</v>
      </c>
    </row>
    <row r="15" spans="1:11" ht="14.45" customHeight="1">
      <c r="A15" s="92" t="s">
        <v>134</v>
      </c>
      <c r="B15" s="249" t="s">
        <v>112</v>
      </c>
      <c r="C15" s="293" t="s">
        <v>8</v>
      </c>
      <c r="D15" s="152">
        <v>24.5</v>
      </c>
      <c r="E15" s="249">
        <v>24.8</v>
      </c>
      <c r="F15" s="249">
        <v>17.5</v>
      </c>
      <c r="G15" s="107">
        <v>15</v>
      </c>
      <c r="H15" s="249">
        <v>19.8</v>
      </c>
      <c r="I15" s="249">
        <v>18.399999999999999</v>
      </c>
      <c r="J15" s="249">
        <v>16.600000000000001</v>
      </c>
      <c r="K15" s="249">
        <v>17.600000000000001</v>
      </c>
    </row>
    <row r="16" spans="1:11" ht="14.45" customHeight="1">
      <c r="A16" s="658" t="s">
        <v>135</v>
      </c>
      <c r="B16" s="658"/>
      <c r="C16" s="658"/>
      <c r="D16" s="658"/>
      <c r="E16" s="658"/>
      <c r="F16" s="658"/>
      <c r="G16" s="658"/>
      <c r="H16" s="658"/>
      <c r="I16" s="658"/>
      <c r="J16" s="658"/>
      <c r="K16" s="659"/>
    </row>
    <row r="17" spans="1:11" ht="14.45" customHeight="1">
      <c r="A17" s="291" t="s">
        <v>26</v>
      </c>
      <c r="B17" s="249" t="s">
        <v>112</v>
      </c>
      <c r="C17" s="249" t="s">
        <v>8</v>
      </c>
      <c r="D17" s="152">
        <v>24.4</v>
      </c>
      <c r="E17" s="118">
        <v>24.7</v>
      </c>
      <c r="F17" s="249" t="s">
        <v>8</v>
      </c>
      <c r="G17" s="249" t="s">
        <v>8</v>
      </c>
      <c r="H17" s="249" t="s">
        <v>8</v>
      </c>
      <c r="I17" s="249" t="s">
        <v>8</v>
      </c>
      <c r="J17" s="249" t="s">
        <v>8</v>
      </c>
      <c r="K17" s="249" t="s">
        <v>8</v>
      </c>
    </row>
    <row r="18" spans="1:11" ht="14.45" customHeight="1">
      <c r="A18" s="291" t="s">
        <v>25</v>
      </c>
      <c r="B18" s="249" t="s">
        <v>112</v>
      </c>
      <c r="C18" s="249" t="s">
        <v>8</v>
      </c>
      <c r="D18" s="152">
        <v>24.6</v>
      </c>
      <c r="E18" s="118">
        <v>24.9</v>
      </c>
      <c r="F18" s="249" t="s">
        <v>8</v>
      </c>
      <c r="G18" s="249" t="s">
        <v>8</v>
      </c>
      <c r="H18" s="249" t="s">
        <v>8</v>
      </c>
      <c r="I18" s="249" t="s">
        <v>8</v>
      </c>
      <c r="J18" s="249" t="s">
        <v>8</v>
      </c>
      <c r="K18" s="249" t="s">
        <v>8</v>
      </c>
    </row>
    <row r="19" spans="1:11" ht="14.45" customHeight="1">
      <c r="A19" s="658" t="s">
        <v>136</v>
      </c>
      <c r="B19" s="658"/>
      <c r="C19" s="658"/>
      <c r="D19" s="658"/>
      <c r="E19" s="658"/>
      <c r="F19" s="658"/>
      <c r="G19" s="658"/>
      <c r="H19" s="658"/>
      <c r="I19" s="658"/>
      <c r="J19" s="658"/>
      <c r="K19" s="659"/>
    </row>
    <row r="20" spans="1:11" ht="14.45" customHeight="1">
      <c r="A20" s="291" t="s">
        <v>137</v>
      </c>
      <c r="B20" s="249" t="s">
        <v>112</v>
      </c>
      <c r="C20" s="249" t="s">
        <v>8</v>
      </c>
      <c r="D20" s="152">
        <v>9.1</v>
      </c>
      <c r="E20" s="118">
        <v>17.7</v>
      </c>
      <c r="F20" s="249" t="s">
        <v>8</v>
      </c>
      <c r="G20" s="249" t="s">
        <v>8</v>
      </c>
      <c r="H20" s="249" t="s">
        <v>8</v>
      </c>
      <c r="I20" s="249" t="s">
        <v>8</v>
      </c>
      <c r="J20" s="249" t="s">
        <v>8</v>
      </c>
      <c r="K20" s="249" t="s">
        <v>8</v>
      </c>
    </row>
    <row r="21" spans="1:11" ht="14.45" customHeight="1">
      <c r="A21" s="291" t="s">
        <v>138</v>
      </c>
      <c r="B21" s="249" t="s">
        <v>112</v>
      </c>
      <c r="C21" s="249" t="s">
        <v>8</v>
      </c>
      <c r="D21" s="152">
        <v>21.8</v>
      </c>
      <c r="E21" s="118">
        <v>18.8</v>
      </c>
      <c r="F21" s="249" t="s">
        <v>8</v>
      </c>
      <c r="G21" s="249" t="s">
        <v>8</v>
      </c>
      <c r="H21" s="249" t="s">
        <v>8</v>
      </c>
      <c r="I21" s="249" t="s">
        <v>8</v>
      </c>
      <c r="J21" s="249" t="s">
        <v>8</v>
      </c>
      <c r="K21" s="249" t="s">
        <v>8</v>
      </c>
    </row>
    <row r="22" spans="1:11" ht="14.45" customHeight="1">
      <c r="A22" s="291" t="s">
        <v>139</v>
      </c>
      <c r="B22" s="249" t="s">
        <v>112</v>
      </c>
      <c r="C22" s="249" t="s">
        <v>8</v>
      </c>
      <c r="D22" s="439">
        <v>25</v>
      </c>
      <c r="E22" s="118">
        <v>25.6</v>
      </c>
      <c r="F22" s="249" t="s">
        <v>8</v>
      </c>
      <c r="G22" s="249" t="s">
        <v>8</v>
      </c>
      <c r="H22" s="249" t="s">
        <v>8</v>
      </c>
      <c r="I22" s="249" t="s">
        <v>8</v>
      </c>
      <c r="J22" s="249" t="s">
        <v>8</v>
      </c>
      <c r="K22" s="249" t="s">
        <v>8</v>
      </c>
    </row>
    <row r="23" spans="1:11" ht="84.95" customHeight="1">
      <c r="A23" s="638" t="s">
        <v>140</v>
      </c>
      <c r="B23" s="638"/>
      <c r="C23" s="638"/>
      <c r="D23" s="638"/>
      <c r="E23" s="638"/>
      <c r="F23" s="638"/>
      <c r="G23" s="638"/>
      <c r="H23" s="638"/>
      <c r="I23" s="638"/>
      <c r="J23" s="638"/>
      <c r="K23" s="639"/>
    </row>
    <row r="24" spans="1:11" ht="15" customHeight="1">
      <c r="A24" s="280"/>
      <c r="B24" s="281"/>
      <c r="C24" s="281"/>
      <c r="D24" s="281"/>
      <c r="E24" s="180"/>
      <c r="F24" s="281"/>
      <c r="G24" s="281"/>
      <c r="H24" s="281"/>
      <c r="I24" s="281"/>
      <c r="J24" s="281"/>
      <c r="K24" s="281"/>
    </row>
    <row r="25" spans="1:11" ht="15" customHeight="1">
      <c r="A25" s="655" t="s">
        <v>141</v>
      </c>
      <c r="B25" s="655"/>
      <c r="C25" s="655"/>
      <c r="D25" s="655"/>
      <c r="E25" s="655"/>
      <c r="F25" s="655"/>
      <c r="G25" s="655"/>
      <c r="H25" s="655"/>
      <c r="I25" s="655"/>
      <c r="J25" s="655"/>
      <c r="K25" s="656"/>
    </row>
    <row r="26" spans="1:11" ht="15.95">
      <c r="A26" s="649" t="s">
        <v>142</v>
      </c>
      <c r="B26" s="648"/>
      <c r="C26" s="648"/>
      <c r="D26" s="648"/>
      <c r="E26" s="648"/>
      <c r="F26" s="648"/>
      <c r="G26" s="648"/>
      <c r="H26" s="648"/>
      <c r="I26" s="648"/>
      <c r="J26" s="648"/>
      <c r="K26" s="648"/>
    </row>
    <row r="27" spans="1:11" ht="13.9" customHeight="1">
      <c r="A27" s="239" t="s">
        <v>143</v>
      </c>
      <c r="B27" s="295" t="s">
        <v>52</v>
      </c>
      <c r="C27" s="249" t="s">
        <v>8</v>
      </c>
      <c r="D27" s="507">
        <v>9.6000000000000002E-2</v>
      </c>
      <c r="E27" s="508">
        <v>0.14699999999999999</v>
      </c>
      <c r="F27" s="508">
        <v>0.112</v>
      </c>
      <c r="G27" s="508">
        <v>7.0999999999999994E-2</v>
      </c>
      <c r="H27" s="508">
        <v>0.106</v>
      </c>
      <c r="I27" s="509">
        <v>0.11700000000000001</v>
      </c>
      <c r="J27" s="509">
        <v>0.104</v>
      </c>
      <c r="K27" s="249" t="s">
        <v>8</v>
      </c>
    </row>
    <row r="28" spans="1:11" ht="14.45" customHeight="1">
      <c r="A28" s="239" t="s">
        <v>7</v>
      </c>
      <c r="B28" s="295" t="s">
        <v>52</v>
      </c>
      <c r="C28" s="249" t="s">
        <v>8</v>
      </c>
      <c r="D28" s="507">
        <v>9.8000000000000004E-2</v>
      </c>
      <c r="E28" s="508">
        <v>0.152</v>
      </c>
      <c r="F28" s="508">
        <v>0.11600000000000001</v>
      </c>
      <c r="G28" s="508">
        <v>7.2999999999999995E-2</v>
      </c>
      <c r="H28" s="508">
        <v>0.109</v>
      </c>
      <c r="I28" s="509">
        <v>0.121</v>
      </c>
      <c r="J28" s="509">
        <v>0.107</v>
      </c>
      <c r="K28" s="249" t="s">
        <v>8</v>
      </c>
    </row>
    <row r="29" spans="1:11" s="233" customFormat="1" ht="15.95">
      <c r="A29" s="649" t="s">
        <v>144</v>
      </c>
      <c r="B29" s="648"/>
      <c r="C29" s="648"/>
      <c r="D29" s="648"/>
      <c r="E29" s="648"/>
      <c r="F29" s="648"/>
      <c r="G29" s="648"/>
      <c r="H29" s="648"/>
      <c r="I29" s="648"/>
      <c r="J29" s="648"/>
      <c r="K29" s="648"/>
    </row>
    <row r="30" spans="1:11" ht="14.45" customHeight="1">
      <c r="A30" s="283" t="s">
        <v>145</v>
      </c>
      <c r="B30" s="249" t="s">
        <v>52</v>
      </c>
      <c r="C30" s="249" t="s">
        <v>8</v>
      </c>
      <c r="D30" s="507">
        <v>1.9E-2</v>
      </c>
      <c r="E30" s="72" t="s">
        <v>146</v>
      </c>
      <c r="F30" s="75" t="s">
        <v>147</v>
      </c>
      <c r="G30" s="76" t="s">
        <v>148</v>
      </c>
      <c r="H30" s="77" t="s">
        <v>148</v>
      </c>
      <c r="I30" s="249" t="s">
        <v>8</v>
      </c>
      <c r="J30" s="249" t="s">
        <v>8</v>
      </c>
      <c r="K30" s="249" t="s">
        <v>8</v>
      </c>
    </row>
    <row r="31" spans="1:11" ht="14.45" customHeight="1">
      <c r="A31" s="239" t="s">
        <v>7</v>
      </c>
      <c r="B31" s="249" t="s">
        <v>52</v>
      </c>
      <c r="C31" s="249" t="s">
        <v>8</v>
      </c>
      <c r="D31" s="507">
        <v>1.7999999999999999E-2</v>
      </c>
      <c r="E31" s="72" t="s">
        <v>146</v>
      </c>
      <c r="F31" s="72" t="s">
        <v>147</v>
      </c>
      <c r="G31" s="73" t="s">
        <v>149</v>
      </c>
      <c r="H31" s="74" t="s">
        <v>150</v>
      </c>
      <c r="I31" s="249" t="s">
        <v>8</v>
      </c>
      <c r="J31" s="249" t="s">
        <v>8</v>
      </c>
      <c r="K31" s="249" t="s">
        <v>8</v>
      </c>
    </row>
    <row r="32" spans="1:11" ht="15.95">
      <c r="A32" s="649" t="s">
        <v>151</v>
      </c>
      <c r="B32" s="648"/>
      <c r="C32" s="648"/>
      <c r="D32" s="648"/>
      <c r="E32" s="648"/>
      <c r="F32" s="648"/>
      <c r="G32" s="648"/>
      <c r="H32" s="648"/>
      <c r="I32" s="648"/>
      <c r="J32" s="648"/>
      <c r="K32" s="648"/>
    </row>
    <row r="33" spans="1:11" ht="14.45" customHeight="1">
      <c r="A33" s="283" t="s">
        <v>145</v>
      </c>
      <c r="B33" s="305" t="s">
        <v>52</v>
      </c>
      <c r="C33" s="249" t="s">
        <v>8</v>
      </c>
      <c r="D33" s="510">
        <v>0.14000000000000001</v>
      </c>
      <c r="E33" s="511">
        <v>0.193</v>
      </c>
      <c r="F33" s="511">
        <v>0.14899999999999999</v>
      </c>
      <c r="G33" s="511">
        <v>0.11700000000000001</v>
      </c>
      <c r="H33" s="249" t="s">
        <v>8</v>
      </c>
      <c r="I33" s="249" t="s">
        <v>8</v>
      </c>
      <c r="J33" s="249" t="s">
        <v>8</v>
      </c>
      <c r="K33" s="249" t="s">
        <v>8</v>
      </c>
    </row>
    <row r="34" spans="1:11" ht="14.45" customHeight="1">
      <c r="A34" s="239" t="s">
        <v>7</v>
      </c>
      <c r="B34" s="305" t="s">
        <v>52</v>
      </c>
      <c r="C34" s="249" t="s">
        <v>8</v>
      </c>
      <c r="D34" s="507">
        <v>0.14299999999999999</v>
      </c>
      <c r="E34" s="511">
        <v>0.2</v>
      </c>
      <c r="F34" s="511">
        <v>0.153</v>
      </c>
      <c r="G34" s="511">
        <v>0.11799999999999999</v>
      </c>
      <c r="H34" s="78" t="s">
        <v>8</v>
      </c>
      <c r="I34" s="249" t="s">
        <v>8</v>
      </c>
      <c r="J34" s="249" t="s">
        <v>8</v>
      </c>
      <c r="K34" s="249" t="s">
        <v>8</v>
      </c>
    </row>
    <row r="35" spans="1:11" ht="15.95">
      <c r="A35" s="649" t="s">
        <v>152</v>
      </c>
      <c r="B35" s="648"/>
      <c r="C35" s="648"/>
      <c r="D35" s="648"/>
      <c r="E35" s="648"/>
      <c r="F35" s="648"/>
      <c r="G35" s="648"/>
      <c r="H35" s="648"/>
      <c r="I35" s="648"/>
      <c r="J35" s="648"/>
      <c r="K35" s="648"/>
    </row>
    <row r="36" spans="1:11" ht="14.45" customHeight="1">
      <c r="A36" s="283" t="s">
        <v>153</v>
      </c>
      <c r="B36" s="293" t="s">
        <v>52</v>
      </c>
      <c r="C36" s="249" t="s">
        <v>8</v>
      </c>
      <c r="D36" s="512">
        <v>9.1999999999999998E-2</v>
      </c>
      <c r="E36" s="511">
        <v>0.14000000000000001</v>
      </c>
      <c r="F36" s="511">
        <v>0.105</v>
      </c>
      <c r="G36" s="511">
        <v>6.8000000000000005E-2</v>
      </c>
      <c r="H36" s="295" t="s">
        <v>8</v>
      </c>
      <c r="I36" s="249" t="s">
        <v>8</v>
      </c>
      <c r="J36" s="249" t="s">
        <v>8</v>
      </c>
      <c r="K36" s="249" t="s">
        <v>8</v>
      </c>
    </row>
    <row r="37" spans="1:11" ht="14.45" customHeight="1">
      <c r="A37" s="283" t="s">
        <v>154</v>
      </c>
      <c r="B37" s="293" t="s">
        <v>52</v>
      </c>
      <c r="C37" s="249" t="s">
        <v>8</v>
      </c>
      <c r="D37" s="513">
        <v>0.104</v>
      </c>
      <c r="E37" s="511">
        <v>0.16600000000000001</v>
      </c>
      <c r="F37" s="511">
        <v>0.121</v>
      </c>
      <c r="G37" s="511">
        <v>6.8000000000000005E-2</v>
      </c>
      <c r="H37" s="295" t="s">
        <v>8</v>
      </c>
      <c r="I37" s="249" t="s">
        <v>8</v>
      </c>
      <c r="J37" s="249" t="s">
        <v>8</v>
      </c>
      <c r="K37" s="249" t="s">
        <v>8</v>
      </c>
    </row>
    <row r="38" spans="1:11" ht="15.95">
      <c r="A38" s="649" t="s">
        <v>155</v>
      </c>
      <c r="B38" s="648"/>
      <c r="C38" s="648"/>
      <c r="D38" s="648"/>
      <c r="E38" s="648"/>
      <c r="F38" s="648"/>
      <c r="G38" s="648"/>
      <c r="H38" s="648"/>
      <c r="I38" s="648"/>
      <c r="J38" s="648"/>
      <c r="K38" s="648"/>
    </row>
    <row r="39" spans="1:11" ht="14.45" customHeight="1">
      <c r="A39" s="275" t="s">
        <v>156</v>
      </c>
      <c r="B39" s="249" t="s">
        <v>52</v>
      </c>
      <c r="C39" s="249" t="s">
        <v>8</v>
      </c>
      <c r="D39" s="512">
        <v>0.20699999999999999</v>
      </c>
      <c r="E39" s="511">
        <v>0.317</v>
      </c>
      <c r="F39" s="511">
        <v>0.26</v>
      </c>
      <c r="G39" s="511">
        <v>0.16600000000000001</v>
      </c>
      <c r="H39" s="249" t="s">
        <v>8</v>
      </c>
      <c r="I39" s="249" t="s">
        <v>8</v>
      </c>
      <c r="J39" s="249" t="s">
        <v>8</v>
      </c>
      <c r="K39" s="249" t="s">
        <v>8</v>
      </c>
    </row>
    <row r="40" spans="1:11" ht="14.45" customHeight="1">
      <c r="A40" s="275" t="s">
        <v>157</v>
      </c>
      <c r="B40" s="249" t="s">
        <v>52</v>
      </c>
      <c r="C40" s="249" t="s">
        <v>8</v>
      </c>
      <c r="D40" s="513">
        <v>8.8999999999999996E-2</v>
      </c>
      <c r="E40" s="511">
        <v>0.14199999999999999</v>
      </c>
      <c r="F40" s="511">
        <v>0.114</v>
      </c>
      <c r="G40" s="511">
        <v>7.0000000000000007E-2</v>
      </c>
      <c r="H40" s="249" t="s">
        <v>8</v>
      </c>
      <c r="I40" s="249" t="s">
        <v>8</v>
      </c>
      <c r="J40" s="249" t="s">
        <v>8</v>
      </c>
      <c r="K40" s="249" t="s">
        <v>8</v>
      </c>
    </row>
    <row r="41" spans="1:11" ht="14.45" customHeight="1">
      <c r="A41" s="275" t="s">
        <v>158</v>
      </c>
      <c r="B41" s="249" t="s">
        <v>52</v>
      </c>
      <c r="C41" s="249" t="s">
        <v>8</v>
      </c>
      <c r="D41" s="513">
        <v>2.4E-2</v>
      </c>
      <c r="E41" s="511">
        <v>3.7999999999999999E-2</v>
      </c>
      <c r="F41" s="511">
        <v>2.5999999999999999E-2</v>
      </c>
      <c r="G41" s="511">
        <v>1.9E-2</v>
      </c>
      <c r="H41" s="249" t="s">
        <v>8</v>
      </c>
      <c r="I41" s="249" t="s">
        <v>8</v>
      </c>
      <c r="J41" s="249" t="s">
        <v>8</v>
      </c>
      <c r="K41" s="249" t="s">
        <v>8</v>
      </c>
    </row>
    <row r="42" spans="1:11" ht="113.45" customHeight="1">
      <c r="A42" s="640" t="s">
        <v>159</v>
      </c>
      <c r="B42" s="641"/>
      <c r="C42" s="641"/>
      <c r="D42" s="641"/>
      <c r="E42" s="641"/>
      <c r="F42" s="641"/>
      <c r="G42" s="641"/>
      <c r="H42" s="641"/>
      <c r="I42" s="641"/>
      <c r="J42" s="641"/>
      <c r="K42" s="642"/>
    </row>
    <row r="43" spans="1:11" ht="14.45" customHeight="1">
      <c r="A43" s="643"/>
      <c r="B43" s="643"/>
      <c r="C43" s="643"/>
      <c r="D43" s="643"/>
      <c r="E43" s="643"/>
      <c r="F43" s="643"/>
      <c r="G43" s="643"/>
      <c r="H43" s="643"/>
      <c r="I43" s="643"/>
      <c r="J43" s="643"/>
      <c r="K43" s="643"/>
    </row>
    <row r="44" spans="1:11" ht="14.45" customHeight="1">
      <c r="A44" s="655" t="s">
        <v>160</v>
      </c>
      <c r="B44" s="655"/>
      <c r="C44" s="655"/>
      <c r="D44" s="655"/>
      <c r="E44" s="655"/>
      <c r="F44" s="655"/>
      <c r="G44" s="655"/>
      <c r="H44" s="655"/>
      <c r="I44" s="655"/>
      <c r="J44" s="655"/>
      <c r="K44" s="656"/>
    </row>
    <row r="45" spans="1:11" ht="14.45" customHeight="1">
      <c r="A45" s="662" t="s">
        <v>161</v>
      </c>
      <c r="B45" s="648"/>
      <c r="C45" s="648"/>
      <c r="D45" s="648"/>
      <c r="E45" s="648"/>
      <c r="F45" s="648"/>
      <c r="G45" s="648"/>
      <c r="H45" s="648"/>
      <c r="I45" s="648"/>
      <c r="J45" s="648"/>
      <c r="K45" s="648"/>
    </row>
    <row r="46" spans="1:11" ht="14.45" customHeight="1">
      <c r="A46" s="92" t="s">
        <v>162</v>
      </c>
      <c r="B46" s="249" t="s">
        <v>52</v>
      </c>
      <c r="C46" s="249" t="s">
        <v>8</v>
      </c>
      <c r="D46" s="507">
        <v>4.9000000000000002E-2</v>
      </c>
      <c r="E46" s="292" t="s">
        <v>8</v>
      </c>
      <c r="F46" s="292" t="s">
        <v>8</v>
      </c>
      <c r="G46" s="292" t="s">
        <v>8</v>
      </c>
      <c r="H46" s="292" t="s">
        <v>8</v>
      </c>
      <c r="I46" s="292" t="s">
        <v>8</v>
      </c>
      <c r="J46" s="292" t="s">
        <v>8</v>
      </c>
      <c r="K46" s="292" t="s">
        <v>8</v>
      </c>
    </row>
    <row r="47" spans="1:11" ht="14.45" customHeight="1">
      <c r="A47" s="92" t="s">
        <v>163</v>
      </c>
      <c r="B47" s="249" t="s">
        <v>52</v>
      </c>
      <c r="C47" s="249" t="s">
        <v>8</v>
      </c>
      <c r="D47" s="507">
        <v>7.0000000000000001E-3</v>
      </c>
      <c r="E47" s="292" t="s">
        <v>8</v>
      </c>
      <c r="F47" s="292" t="s">
        <v>8</v>
      </c>
      <c r="G47" s="292" t="s">
        <v>8</v>
      </c>
      <c r="H47" s="292" t="s">
        <v>8</v>
      </c>
      <c r="I47" s="292" t="s">
        <v>8</v>
      </c>
      <c r="J47" s="292" t="s">
        <v>8</v>
      </c>
      <c r="K47" s="292" t="s">
        <v>8</v>
      </c>
    </row>
    <row r="48" spans="1:11" ht="14.45" customHeight="1">
      <c r="A48" s="92" t="s">
        <v>164</v>
      </c>
      <c r="B48" s="249" t="s">
        <v>52</v>
      </c>
      <c r="C48" s="249" t="s">
        <v>8</v>
      </c>
      <c r="D48" s="507">
        <v>0.109</v>
      </c>
      <c r="E48" s="292" t="s">
        <v>8</v>
      </c>
      <c r="F48" s="292" t="s">
        <v>8</v>
      </c>
      <c r="G48" s="292" t="s">
        <v>8</v>
      </c>
      <c r="H48" s="292" t="s">
        <v>8</v>
      </c>
      <c r="I48" s="292" t="s">
        <v>8</v>
      </c>
      <c r="J48" s="292" t="s">
        <v>8</v>
      </c>
      <c r="K48" s="292" t="s">
        <v>8</v>
      </c>
    </row>
    <row r="49" spans="1:11" ht="14.45" customHeight="1">
      <c r="A49" s="649" t="s">
        <v>165</v>
      </c>
      <c r="B49" s="653"/>
      <c r="C49" s="654"/>
      <c r="D49" s="654"/>
      <c r="E49" s="654"/>
      <c r="F49" s="654"/>
      <c r="G49" s="654"/>
      <c r="H49" s="653"/>
      <c r="I49" s="653"/>
      <c r="J49" s="653"/>
      <c r="K49" s="653"/>
    </row>
    <row r="50" spans="1:11" ht="14.45" customHeight="1">
      <c r="A50" s="12" t="s">
        <v>166</v>
      </c>
      <c r="B50" s="249" t="s">
        <v>52</v>
      </c>
      <c r="C50" s="249" t="s">
        <v>8</v>
      </c>
      <c r="D50" s="507">
        <v>4.2999999999999997E-2</v>
      </c>
      <c r="E50" s="249" t="s">
        <v>8</v>
      </c>
      <c r="F50" s="249" t="s">
        <v>8</v>
      </c>
      <c r="G50" s="249" t="s">
        <v>8</v>
      </c>
      <c r="H50" s="249" t="s">
        <v>8</v>
      </c>
      <c r="I50" s="249" t="s">
        <v>8</v>
      </c>
      <c r="J50" s="249" t="s">
        <v>8</v>
      </c>
      <c r="K50" s="249" t="s">
        <v>8</v>
      </c>
    </row>
    <row r="51" spans="1:11" ht="15.95">
      <c r="A51" s="649" t="s">
        <v>167</v>
      </c>
      <c r="B51" s="653"/>
      <c r="C51" s="654"/>
      <c r="D51" s="654"/>
      <c r="E51" s="654"/>
      <c r="F51" s="654"/>
      <c r="G51" s="654"/>
      <c r="H51" s="653"/>
      <c r="I51" s="653"/>
      <c r="J51" s="653"/>
      <c r="K51" s="653"/>
    </row>
    <row r="52" spans="1:11" ht="14.45" customHeight="1">
      <c r="A52" s="12" t="s">
        <v>156</v>
      </c>
      <c r="B52" s="249" t="s">
        <v>52</v>
      </c>
      <c r="C52" s="249" t="s">
        <v>8</v>
      </c>
      <c r="D52" s="507">
        <v>0.13100000000000001</v>
      </c>
      <c r="E52" s="249" t="s">
        <v>8</v>
      </c>
      <c r="F52" s="249" t="s">
        <v>8</v>
      </c>
      <c r="G52" s="249" t="s">
        <v>8</v>
      </c>
      <c r="H52" s="249" t="s">
        <v>8</v>
      </c>
      <c r="I52" s="249" t="s">
        <v>8</v>
      </c>
      <c r="J52" s="249" t="s">
        <v>8</v>
      </c>
      <c r="K52" s="249" t="s">
        <v>8</v>
      </c>
    </row>
    <row r="53" spans="1:11" ht="14.45" customHeight="1">
      <c r="A53" s="12" t="s">
        <v>157</v>
      </c>
      <c r="B53" s="249" t="s">
        <v>52</v>
      </c>
      <c r="C53" s="249" t="s">
        <v>8</v>
      </c>
      <c r="D53" s="507">
        <v>4.7E-2</v>
      </c>
      <c r="E53" s="249" t="s">
        <v>8</v>
      </c>
      <c r="F53" s="249" t="s">
        <v>8</v>
      </c>
      <c r="G53" s="249" t="s">
        <v>8</v>
      </c>
      <c r="H53" s="249" t="s">
        <v>8</v>
      </c>
      <c r="I53" s="249" t="s">
        <v>8</v>
      </c>
      <c r="J53" s="249" t="s">
        <v>8</v>
      </c>
      <c r="K53" s="249" t="s">
        <v>8</v>
      </c>
    </row>
    <row r="54" spans="1:11" ht="14.45" customHeight="1">
      <c r="A54" s="12" t="s">
        <v>158</v>
      </c>
      <c r="B54" s="249" t="s">
        <v>52</v>
      </c>
      <c r="C54" s="249" t="s">
        <v>8</v>
      </c>
      <c r="D54" s="507">
        <v>5.1724137931034482E-3</v>
      </c>
      <c r="E54" s="249" t="s">
        <v>8</v>
      </c>
      <c r="F54" s="249" t="s">
        <v>8</v>
      </c>
      <c r="G54" s="249" t="s">
        <v>8</v>
      </c>
      <c r="H54" s="249" t="s">
        <v>8</v>
      </c>
      <c r="I54" s="249" t="s">
        <v>8</v>
      </c>
      <c r="J54" s="249" t="s">
        <v>8</v>
      </c>
      <c r="K54" s="249" t="s">
        <v>8</v>
      </c>
    </row>
    <row r="55" spans="1:11" ht="94.5" customHeight="1">
      <c r="A55" s="636" t="s">
        <v>168</v>
      </c>
      <c r="B55" s="651"/>
      <c r="C55" s="651"/>
      <c r="D55" s="651"/>
      <c r="E55" s="651"/>
      <c r="F55" s="651"/>
      <c r="G55" s="651"/>
      <c r="H55" s="651"/>
      <c r="I55" s="651"/>
      <c r="J55" s="651"/>
      <c r="K55" s="652"/>
    </row>
    <row r="56" spans="1:11" ht="14.45" customHeight="1">
      <c r="A56" s="216"/>
      <c r="B56" s="216"/>
      <c r="C56" s="216"/>
      <c r="D56" s="216"/>
      <c r="E56" s="216"/>
      <c r="F56" s="216"/>
      <c r="G56" s="216"/>
      <c r="H56" s="216"/>
      <c r="I56" s="216"/>
      <c r="J56" s="216"/>
      <c r="K56" s="216"/>
    </row>
    <row r="57" spans="1:11" ht="14.45" customHeight="1">
      <c r="A57" s="655" t="s">
        <v>169</v>
      </c>
      <c r="B57" s="655"/>
      <c r="C57" s="655"/>
      <c r="D57" s="655"/>
      <c r="E57" s="655"/>
      <c r="F57" s="655"/>
      <c r="G57" s="655"/>
      <c r="H57" s="655"/>
      <c r="I57" s="655"/>
      <c r="J57" s="655"/>
      <c r="K57" s="656"/>
    </row>
    <row r="58" spans="1:11" ht="12.95">
      <c r="A58" s="92" t="s">
        <v>170</v>
      </c>
      <c r="B58" s="249" t="s">
        <v>171</v>
      </c>
      <c r="C58" s="249" t="s">
        <v>8</v>
      </c>
      <c r="D58" s="514">
        <v>7.6</v>
      </c>
      <c r="E58" s="515">
        <v>7.2</v>
      </c>
      <c r="F58" s="515">
        <v>6.5</v>
      </c>
      <c r="G58" s="515">
        <v>6.3</v>
      </c>
      <c r="H58" s="515">
        <v>5.7</v>
      </c>
      <c r="I58" s="515">
        <v>5.7</v>
      </c>
      <c r="J58" s="515">
        <v>5.2</v>
      </c>
      <c r="K58" s="515">
        <v>5</v>
      </c>
    </row>
    <row r="59" spans="1:11" ht="26.1">
      <c r="A59" s="100" t="s">
        <v>172</v>
      </c>
      <c r="B59" s="249" t="s">
        <v>52</v>
      </c>
      <c r="C59" s="249" t="s">
        <v>8</v>
      </c>
      <c r="D59" s="516">
        <v>0.77</v>
      </c>
      <c r="E59" s="517">
        <v>0.73</v>
      </c>
      <c r="F59" s="517">
        <v>0.76</v>
      </c>
      <c r="G59" s="518">
        <v>0.77</v>
      </c>
      <c r="H59" s="518">
        <v>0.75</v>
      </c>
      <c r="I59" s="518">
        <v>0.74</v>
      </c>
      <c r="J59" s="518">
        <v>0.7</v>
      </c>
      <c r="K59" s="518">
        <v>0.63</v>
      </c>
    </row>
    <row r="60" spans="1:11" ht="26.1">
      <c r="A60" s="100" t="s">
        <v>173</v>
      </c>
      <c r="B60" s="249" t="s">
        <v>131</v>
      </c>
      <c r="C60" s="249" t="s">
        <v>8</v>
      </c>
      <c r="D60" s="505">
        <v>60</v>
      </c>
      <c r="E60" s="506">
        <v>57</v>
      </c>
      <c r="F60" s="506">
        <v>53</v>
      </c>
      <c r="G60" s="506">
        <v>50</v>
      </c>
      <c r="H60" s="506">
        <v>44</v>
      </c>
      <c r="I60" s="506">
        <v>43</v>
      </c>
      <c r="J60" s="506">
        <v>40</v>
      </c>
      <c r="K60" s="506">
        <v>37</v>
      </c>
    </row>
    <row r="61" spans="1:11" ht="8.1" customHeight="1">
      <c r="A61" s="650"/>
      <c r="B61" s="651"/>
      <c r="C61" s="651"/>
      <c r="D61" s="651"/>
      <c r="E61" s="651"/>
      <c r="F61" s="651"/>
      <c r="G61" s="651"/>
      <c r="H61" s="651"/>
      <c r="I61" s="651"/>
      <c r="J61" s="651"/>
      <c r="K61" s="652"/>
    </row>
    <row r="62" spans="1:11" ht="15.6">
      <c r="A62" s="566" t="s">
        <v>174</v>
      </c>
      <c r="B62" s="566"/>
      <c r="C62" s="566"/>
      <c r="D62" s="566"/>
      <c r="E62" s="566"/>
      <c r="F62" s="566"/>
      <c r="G62" s="566"/>
      <c r="H62" s="566"/>
      <c r="I62" s="566"/>
      <c r="J62" s="566"/>
      <c r="K62" s="567"/>
    </row>
    <row r="63" spans="1:11" ht="14.45" customHeight="1">
      <c r="A63" s="12" t="s">
        <v>175</v>
      </c>
      <c r="B63" s="258" t="s">
        <v>176</v>
      </c>
      <c r="C63" s="249" t="s">
        <v>8</v>
      </c>
      <c r="D63" s="258" t="s">
        <v>8</v>
      </c>
      <c r="E63" s="193">
        <v>393</v>
      </c>
      <c r="F63" s="296">
        <v>396</v>
      </c>
      <c r="G63" s="249">
        <v>453</v>
      </c>
      <c r="H63" s="249">
        <v>597</v>
      </c>
      <c r="I63" s="249">
        <v>426</v>
      </c>
      <c r="J63" s="249">
        <v>441</v>
      </c>
      <c r="K63" s="249">
        <v>339</v>
      </c>
    </row>
    <row r="64" spans="1:11" ht="14.45" customHeight="1">
      <c r="A64" s="12" t="s">
        <v>177</v>
      </c>
      <c r="B64" s="258" t="s">
        <v>176</v>
      </c>
      <c r="C64" s="249" t="s">
        <v>8</v>
      </c>
      <c r="D64" s="258" t="s">
        <v>8</v>
      </c>
      <c r="E64" s="193">
        <v>47</v>
      </c>
      <c r="F64" s="296">
        <v>78</v>
      </c>
      <c r="G64" s="249">
        <v>77</v>
      </c>
      <c r="H64" s="249">
        <v>87</v>
      </c>
      <c r="I64" s="249">
        <v>93</v>
      </c>
      <c r="J64" s="249">
        <v>110</v>
      </c>
      <c r="K64" s="249">
        <v>125</v>
      </c>
    </row>
    <row r="65" spans="1:11" ht="14.45" customHeight="1">
      <c r="A65" s="12" t="s">
        <v>178</v>
      </c>
      <c r="B65" s="258" t="s">
        <v>179</v>
      </c>
      <c r="C65" s="249" t="s">
        <v>8</v>
      </c>
      <c r="D65" s="258" t="s">
        <v>8</v>
      </c>
      <c r="E65" s="193">
        <v>0.84</v>
      </c>
      <c r="F65" s="296">
        <v>1.06</v>
      </c>
      <c r="G65" s="119" t="s">
        <v>180</v>
      </c>
      <c r="H65" s="119" t="s">
        <v>181</v>
      </c>
      <c r="I65" s="119" t="s">
        <v>182</v>
      </c>
      <c r="J65" s="249" t="s">
        <v>8</v>
      </c>
      <c r="K65" s="249" t="s">
        <v>8</v>
      </c>
    </row>
    <row r="66" spans="1:11" ht="14.45" customHeight="1">
      <c r="A66" s="12" t="s">
        <v>183</v>
      </c>
      <c r="B66" s="258" t="s">
        <v>179</v>
      </c>
      <c r="C66" s="249" t="s">
        <v>8</v>
      </c>
      <c r="D66" s="258" t="s">
        <v>8</v>
      </c>
      <c r="E66" s="193">
        <v>0.09</v>
      </c>
      <c r="F66" s="296">
        <v>0.17</v>
      </c>
      <c r="G66" s="119" t="s">
        <v>184</v>
      </c>
      <c r="H66" s="119" t="s">
        <v>185</v>
      </c>
      <c r="I66" s="119" t="s">
        <v>186</v>
      </c>
      <c r="J66" s="249" t="s">
        <v>8</v>
      </c>
      <c r="K66" s="249" t="s">
        <v>8</v>
      </c>
    </row>
    <row r="67" spans="1:11" ht="14.45" customHeight="1">
      <c r="A67" s="12" t="s">
        <v>187</v>
      </c>
      <c r="B67" s="258" t="s">
        <v>188</v>
      </c>
      <c r="C67" s="249" t="s">
        <v>8</v>
      </c>
      <c r="D67" s="258" t="s">
        <v>8</v>
      </c>
      <c r="E67" s="193">
        <v>0</v>
      </c>
      <c r="F67" s="296">
        <v>0</v>
      </c>
      <c r="G67" s="119">
        <v>0</v>
      </c>
      <c r="H67" s="119">
        <v>0</v>
      </c>
      <c r="I67" s="296" t="s">
        <v>8</v>
      </c>
      <c r="J67" s="296" t="s">
        <v>8</v>
      </c>
      <c r="K67" s="296" t="s">
        <v>8</v>
      </c>
    </row>
    <row r="68" spans="1:11" ht="67.5" customHeight="1">
      <c r="A68" s="644" t="s">
        <v>189</v>
      </c>
      <c r="B68" s="645"/>
      <c r="C68" s="645"/>
      <c r="D68" s="645"/>
      <c r="E68" s="645"/>
      <c r="F68" s="645"/>
      <c r="G68" s="645"/>
      <c r="H68" s="645"/>
      <c r="I68" s="645"/>
      <c r="J68" s="645"/>
      <c r="K68" s="646"/>
    </row>
    <row r="69" spans="1:11" ht="14.45" customHeight="1">
      <c r="A69" s="110"/>
      <c r="B69" s="259"/>
      <c r="C69" s="297"/>
      <c r="D69" s="259"/>
      <c r="E69" s="298"/>
      <c r="F69" s="298"/>
      <c r="G69" s="183"/>
      <c r="H69" s="183"/>
      <c r="I69" s="298"/>
      <c r="J69" s="298"/>
      <c r="K69" s="298"/>
    </row>
    <row r="70" spans="1:11" ht="18" customHeight="1">
      <c r="A70" s="655" t="s">
        <v>190</v>
      </c>
      <c r="B70" s="655"/>
      <c r="C70" s="655"/>
      <c r="D70" s="655"/>
      <c r="E70" s="655"/>
      <c r="F70" s="655"/>
      <c r="G70" s="655"/>
      <c r="H70" s="655"/>
      <c r="I70" s="655"/>
      <c r="J70" s="655"/>
      <c r="K70" s="656"/>
    </row>
    <row r="71" spans="1:11" ht="15">
      <c r="A71" s="92" t="s">
        <v>191</v>
      </c>
      <c r="B71" s="249" t="s">
        <v>52</v>
      </c>
      <c r="C71" s="249" t="s">
        <v>8</v>
      </c>
      <c r="D71" s="512">
        <v>0.01</v>
      </c>
      <c r="E71" s="163" t="s">
        <v>192</v>
      </c>
      <c r="F71" s="154" t="s">
        <v>193</v>
      </c>
      <c r="G71" s="155" t="s">
        <v>194</v>
      </c>
      <c r="H71" s="74" t="s">
        <v>194</v>
      </c>
      <c r="I71" s="249" t="s">
        <v>8</v>
      </c>
      <c r="J71" s="249" t="s">
        <v>8</v>
      </c>
      <c r="K71" s="249" t="s">
        <v>8</v>
      </c>
    </row>
    <row r="72" spans="1:11" ht="41.1" customHeight="1">
      <c r="A72" s="647" t="s">
        <v>195</v>
      </c>
      <c r="B72" s="647"/>
      <c r="C72" s="647"/>
      <c r="D72" s="647"/>
      <c r="E72" s="647"/>
      <c r="F72" s="647"/>
      <c r="G72" s="647"/>
      <c r="H72" s="647"/>
      <c r="I72" s="647"/>
      <c r="J72" s="647"/>
      <c r="K72" s="647"/>
    </row>
    <row r="73" spans="1:11" ht="12.75" customHeight="1">
      <c r="A73" s="289"/>
      <c r="B73" s="289"/>
      <c r="C73" s="289"/>
      <c r="D73" s="289"/>
      <c r="E73" s="289"/>
      <c r="F73" s="289"/>
      <c r="G73" s="289"/>
      <c r="H73" s="289"/>
      <c r="I73" s="289"/>
      <c r="J73" s="289"/>
      <c r="K73" s="289"/>
    </row>
    <row r="74" spans="1:11" ht="12.75" customHeight="1">
      <c r="A74" s="655" t="s">
        <v>196</v>
      </c>
      <c r="B74" s="655"/>
      <c r="C74" s="655"/>
      <c r="D74" s="655"/>
      <c r="E74" s="655"/>
      <c r="F74" s="655"/>
      <c r="G74" s="655"/>
      <c r="H74" s="655"/>
      <c r="I74" s="655"/>
      <c r="J74" s="655"/>
      <c r="K74" s="656"/>
    </row>
    <row r="75" spans="1:11" ht="15.6" customHeight="1">
      <c r="A75" s="92" t="s">
        <v>197</v>
      </c>
      <c r="B75" s="249" t="s">
        <v>52</v>
      </c>
      <c r="C75" s="249" t="s">
        <v>8</v>
      </c>
      <c r="D75" s="512">
        <v>1.6E-2</v>
      </c>
      <c r="E75" s="249" t="s">
        <v>8</v>
      </c>
      <c r="F75" s="249" t="s">
        <v>8</v>
      </c>
      <c r="G75" s="249" t="s">
        <v>8</v>
      </c>
      <c r="H75" s="249" t="s">
        <v>8</v>
      </c>
      <c r="I75" s="249" t="s">
        <v>8</v>
      </c>
      <c r="J75" s="249" t="s">
        <v>8</v>
      </c>
      <c r="K75" s="249" t="s">
        <v>8</v>
      </c>
    </row>
    <row r="76" spans="1:11" ht="28.7" customHeight="1">
      <c r="A76" s="663" t="s">
        <v>198</v>
      </c>
      <c r="B76" s="663"/>
      <c r="C76" s="663"/>
      <c r="D76" s="663"/>
      <c r="E76" s="663"/>
      <c r="F76" s="663"/>
      <c r="G76" s="663"/>
      <c r="H76" s="663"/>
      <c r="I76" s="663"/>
      <c r="J76" s="663"/>
      <c r="K76" s="663"/>
    </row>
    <row r="77" spans="1:11" s="202" customFormat="1" ht="13.5" customHeight="1">
      <c r="A77" s="289"/>
      <c r="B77" s="289"/>
      <c r="C77" s="289"/>
      <c r="D77" s="289"/>
      <c r="E77" s="289"/>
      <c r="F77" s="289"/>
      <c r="G77" s="289"/>
      <c r="H77" s="289"/>
      <c r="I77" s="289"/>
      <c r="J77" s="289"/>
      <c r="K77" s="289"/>
    </row>
    <row r="78" spans="1:11" s="202" customFormat="1" ht="18">
      <c r="A78" s="578" t="s">
        <v>199</v>
      </c>
      <c r="B78" s="579"/>
      <c r="C78" s="579"/>
      <c r="D78" s="579"/>
      <c r="E78" s="579"/>
      <c r="F78" s="579"/>
      <c r="G78" s="579"/>
      <c r="H78" s="579"/>
      <c r="I78" s="579"/>
      <c r="J78" s="579"/>
      <c r="K78" s="580"/>
    </row>
    <row r="79" spans="1:11" ht="15.6">
      <c r="A79" s="566" t="s">
        <v>200</v>
      </c>
      <c r="B79" s="566"/>
      <c r="C79" s="566"/>
      <c r="D79" s="566"/>
      <c r="E79" s="566"/>
      <c r="F79" s="566"/>
      <c r="G79" s="566"/>
      <c r="H79" s="566"/>
      <c r="I79" s="566"/>
      <c r="J79" s="566"/>
      <c r="K79" s="567"/>
    </row>
    <row r="80" spans="1:11" ht="14.1">
      <c r="A80" s="648" t="s">
        <v>201</v>
      </c>
      <c r="B80" s="648"/>
      <c r="C80" s="648"/>
      <c r="D80" s="648"/>
      <c r="E80" s="648"/>
      <c r="F80" s="648"/>
      <c r="G80" s="648"/>
      <c r="H80" s="648"/>
      <c r="I80" s="648"/>
      <c r="J80" s="648"/>
      <c r="K80" s="648"/>
    </row>
    <row r="81" spans="1:11" ht="49.5" customHeight="1">
      <c r="A81" s="100" t="s">
        <v>202</v>
      </c>
      <c r="B81" s="128" t="s">
        <v>52</v>
      </c>
      <c r="C81" s="434" t="s">
        <v>53</v>
      </c>
      <c r="D81" s="191" t="s">
        <v>203</v>
      </c>
      <c r="E81" s="127" t="s">
        <v>204</v>
      </c>
      <c r="F81" s="127" t="s">
        <v>205</v>
      </c>
      <c r="G81" s="127" t="s">
        <v>206</v>
      </c>
      <c r="H81" s="126" t="s">
        <v>8</v>
      </c>
      <c r="I81" s="126" t="s">
        <v>8</v>
      </c>
      <c r="J81" s="126" t="s">
        <v>8</v>
      </c>
      <c r="K81" s="126" t="s">
        <v>8</v>
      </c>
    </row>
    <row r="82" spans="1:11" ht="16.5" customHeight="1">
      <c r="A82" s="100" t="s">
        <v>207</v>
      </c>
      <c r="B82" s="128" t="s">
        <v>52</v>
      </c>
      <c r="C82" s="128" t="s">
        <v>8</v>
      </c>
      <c r="D82" s="519">
        <v>0.15</v>
      </c>
      <c r="E82" s="127" t="s">
        <v>208</v>
      </c>
      <c r="F82" s="127" t="s">
        <v>209</v>
      </c>
      <c r="G82" s="127" t="s">
        <v>210</v>
      </c>
      <c r="H82" s="126" t="s">
        <v>8</v>
      </c>
      <c r="I82" s="126" t="s">
        <v>8</v>
      </c>
      <c r="J82" s="126" t="s">
        <v>8</v>
      </c>
      <c r="K82" s="126" t="s">
        <v>8</v>
      </c>
    </row>
    <row r="83" spans="1:11" ht="16.5" customHeight="1">
      <c r="A83" s="195" t="s">
        <v>211</v>
      </c>
      <c r="B83" s="128" t="s">
        <v>52</v>
      </c>
      <c r="C83" s="128" t="s">
        <v>8</v>
      </c>
      <c r="D83" s="519">
        <v>0.08</v>
      </c>
      <c r="E83" s="127" t="s">
        <v>212</v>
      </c>
      <c r="F83" s="127" t="s">
        <v>212</v>
      </c>
      <c r="G83" s="127" t="s">
        <v>210</v>
      </c>
      <c r="H83" s="126" t="s">
        <v>8</v>
      </c>
      <c r="I83" s="126" t="s">
        <v>8</v>
      </c>
      <c r="J83" s="126" t="s">
        <v>8</v>
      </c>
      <c r="K83" s="126" t="s">
        <v>8</v>
      </c>
    </row>
    <row r="84" spans="1:11" ht="16.5" customHeight="1">
      <c r="A84" s="100" t="s">
        <v>213</v>
      </c>
      <c r="B84" s="128" t="s">
        <v>52</v>
      </c>
      <c r="C84" s="128" t="s">
        <v>8</v>
      </c>
      <c r="D84" s="191" t="s">
        <v>214</v>
      </c>
      <c r="E84" s="127" t="s">
        <v>215</v>
      </c>
      <c r="F84" s="127" t="s">
        <v>215</v>
      </c>
      <c r="G84" s="127" t="s">
        <v>216</v>
      </c>
      <c r="H84" s="126" t="s">
        <v>8</v>
      </c>
      <c r="I84" s="126" t="s">
        <v>8</v>
      </c>
      <c r="J84" s="126" t="s">
        <v>8</v>
      </c>
      <c r="K84" s="126" t="s">
        <v>8</v>
      </c>
    </row>
    <row r="85" spans="1:11" ht="16.5" customHeight="1">
      <c r="A85" s="100" t="s">
        <v>217</v>
      </c>
      <c r="B85" s="128" t="s">
        <v>52</v>
      </c>
      <c r="C85" s="128" t="s">
        <v>8</v>
      </c>
      <c r="D85" s="519">
        <v>0</v>
      </c>
      <c r="E85" s="127" t="s">
        <v>215</v>
      </c>
      <c r="F85" s="127" t="s">
        <v>215</v>
      </c>
      <c r="G85" s="127" t="s">
        <v>216</v>
      </c>
      <c r="H85" s="126" t="s">
        <v>8</v>
      </c>
      <c r="I85" s="126" t="s">
        <v>8</v>
      </c>
      <c r="J85" s="126" t="s">
        <v>8</v>
      </c>
      <c r="K85" s="126" t="s">
        <v>8</v>
      </c>
    </row>
    <row r="86" spans="1:11" ht="15.75" customHeight="1">
      <c r="A86" s="100" t="s">
        <v>218</v>
      </c>
      <c r="B86" s="128" t="s">
        <v>52</v>
      </c>
      <c r="C86" s="128" t="s">
        <v>8</v>
      </c>
      <c r="D86" s="519">
        <v>0.08</v>
      </c>
      <c r="E86" s="127" t="s">
        <v>210</v>
      </c>
      <c r="F86" s="127" t="s">
        <v>210</v>
      </c>
      <c r="G86" s="127" t="s">
        <v>216</v>
      </c>
      <c r="H86" s="126" t="s">
        <v>8</v>
      </c>
      <c r="I86" s="126" t="s">
        <v>8</v>
      </c>
      <c r="J86" s="126" t="s">
        <v>8</v>
      </c>
      <c r="K86" s="126" t="s">
        <v>8</v>
      </c>
    </row>
    <row r="87" spans="1:11" ht="15">
      <c r="A87" s="648" t="s">
        <v>219</v>
      </c>
      <c r="B87" s="648"/>
      <c r="C87" s="648"/>
      <c r="D87" s="648"/>
      <c r="E87" s="648"/>
      <c r="F87" s="648"/>
      <c r="G87" s="648"/>
      <c r="H87" s="648"/>
      <c r="I87" s="648"/>
      <c r="J87" s="648"/>
      <c r="K87" s="648"/>
    </row>
    <row r="88" spans="1:11" ht="66" customHeight="1">
      <c r="A88" s="100" t="s">
        <v>202</v>
      </c>
      <c r="B88" s="128" t="s">
        <v>52</v>
      </c>
      <c r="C88" s="434" t="s">
        <v>220</v>
      </c>
      <c r="D88" s="27" t="s">
        <v>221</v>
      </c>
      <c r="E88" s="258" t="s">
        <v>222</v>
      </c>
      <c r="F88" s="258" t="s">
        <v>223</v>
      </c>
      <c r="G88" s="258" t="s">
        <v>224</v>
      </c>
      <c r="H88" s="133" t="s">
        <v>225</v>
      </c>
      <c r="I88" s="520">
        <v>0.31</v>
      </c>
      <c r="J88" s="520">
        <v>0.3</v>
      </c>
      <c r="K88" s="520">
        <v>0.3</v>
      </c>
    </row>
    <row r="89" spans="1:11" ht="75.75" customHeight="1">
      <c r="A89" s="100" t="s">
        <v>207</v>
      </c>
      <c r="B89" s="128" t="s">
        <v>52</v>
      </c>
      <c r="C89" s="434" t="s">
        <v>226</v>
      </c>
      <c r="D89" s="27" t="s">
        <v>227</v>
      </c>
      <c r="E89" s="258" t="s">
        <v>228</v>
      </c>
      <c r="F89" s="258" t="s">
        <v>229</v>
      </c>
      <c r="G89" s="258" t="s">
        <v>230</v>
      </c>
      <c r="H89" s="133" t="s">
        <v>231</v>
      </c>
      <c r="I89" s="520">
        <v>0.18</v>
      </c>
      <c r="J89" s="520">
        <v>0.13</v>
      </c>
      <c r="K89" s="520">
        <v>0.13</v>
      </c>
    </row>
    <row r="90" spans="1:11" ht="76.5" customHeight="1">
      <c r="A90" s="147" t="s">
        <v>232</v>
      </c>
      <c r="B90" s="128" t="s">
        <v>52</v>
      </c>
      <c r="C90" s="434" t="s">
        <v>233</v>
      </c>
      <c r="D90" s="27" t="s">
        <v>234</v>
      </c>
      <c r="E90" s="258" t="s">
        <v>235</v>
      </c>
      <c r="F90" s="258" t="s">
        <v>236</v>
      </c>
      <c r="G90" s="258" t="s">
        <v>236</v>
      </c>
      <c r="H90" s="520">
        <v>0.01</v>
      </c>
      <c r="I90" s="520">
        <v>0.01</v>
      </c>
      <c r="J90" s="126" t="s">
        <v>8</v>
      </c>
      <c r="K90" s="126" t="s">
        <v>8</v>
      </c>
    </row>
    <row r="91" spans="1:11" ht="76.5" customHeight="1">
      <c r="A91" s="100" t="s">
        <v>237</v>
      </c>
      <c r="B91" s="128" t="s">
        <v>52</v>
      </c>
      <c r="C91" s="434" t="s">
        <v>238</v>
      </c>
      <c r="D91" s="27" t="s">
        <v>239</v>
      </c>
      <c r="E91" s="258" t="s">
        <v>240</v>
      </c>
      <c r="F91" s="258" t="s">
        <v>241</v>
      </c>
      <c r="G91" s="258" t="s">
        <v>242</v>
      </c>
      <c r="H91" s="520">
        <v>0.01</v>
      </c>
      <c r="I91" s="126" t="s">
        <v>8</v>
      </c>
      <c r="J91" s="126" t="s">
        <v>8</v>
      </c>
      <c r="K91" s="126" t="s">
        <v>8</v>
      </c>
    </row>
    <row r="92" spans="1:11" ht="18" customHeight="1">
      <c r="A92" s="100" t="s">
        <v>243</v>
      </c>
      <c r="B92" s="128" t="s">
        <v>52</v>
      </c>
      <c r="C92" s="128" t="s">
        <v>8</v>
      </c>
      <c r="D92" s="519">
        <v>0.11</v>
      </c>
      <c r="E92" s="258" t="s">
        <v>244</v>
      </c>
      <c r="F92" s="258" t="s">
        <v>245</v>
      </c>
      <c r="G92" s="258" t="s">
        <v>212</v>
      </c>
      <c r="H92" s="520">
        <v>0.08</v>
      </c>
      <c r="I92" s="126" t="s">
        <v>8</v>
      </c>
      <c r="J92" s="126" t="s">
        <v>8</v>
      </c>
      <c r="K92" s="126" t="s">
        <v>8</v>
      </c>
    </row>
    <row r="93" spans="1:11" ht="18" customHeight="1">
      <c r="A93" s="100" t="s">
        <v>246</v>
      </c>
      <c r="B93" s="128" t="s">
        <v>52</v>
      </c>
      <c r="C93" s="128" t="s">
        <v>8</v>
      </c>
      <c r="D93" s="519">
        <v>0.04</v>
      </c>
      <c r="E93" s="258" t="s">
        <v>247</v>
      </c>
      <c r="F93" s="258" t="s">
        <v>248</v>
      </c>
      <c r="G93" s="258" t="s">
        <v>249</v>
      </c>
      <c r="H93" s="520">
        <v>0.02</v>
      </c>
      <c r="I93" s="126" t="s">
        <v>8</v>
      </c>
      <c r="J93" s="126" t="s">
        <v>8</v>
      </c>
      <c r="K93" s="126" t="s">
        <v>8</v>
      </c>
    </row>
    <row r="94" spans="1:11" ht="128.44999999999999" customHeight="1">
      <c r="A94" s="568" t="s">
        <v>250</v>
      </c>
      <c r="B94" s="568"/>
      <c r="C94" s="568"/>
      <c r="D94" s="568"/>
      <c r="E94" s="568"/>
      <c r="F94" s="568"/>
      <c r="G94" s="568"/>
      <c r="H94" s="568"/>
      <c r="I94" s="568"/>
      <c r="J94" s="568"/>
      <c r="K94" s="569"/>
    </row>
    <row r="95" spans="1:11" ht="18" customHeight="1">
      <c r="A95" s="299"/>
      <c r="B95" s="184"/>
      <c r="C95" s="184"/>
      <c r="D95" s="184"/>
      <c r="E95" s="259"/>
      <c r="F95" s="259"/>
      <c r="G95" s="259"/>
      <c r="H95" s="184"/>
      <c r="I95" s="184"/>
      <c r="J95" s="184"/>
      <c r="K95" s="184"/>
    </row>
    <row r="96" spans="1:11" ht="15.6">
      <c r="A96" s="566" t="s">
        <v>251</v>
      </c>
      <c r="B96" s="566"/>
      <c r="C96" s="566"/>
      <c r="D96" s="566"/>
      <c r="E96" s="566"/>
      <c r="F96" s="566"/>
      <c r="G96" s="566"/>
      <c r="H96" s="566"/>
      <c r="I96" s="566"/>
      <c r="J96" s="566"/>
      <c r="K96" s="567"/>
    </row>
    <row r="97" spans="1:11" ht="14.1">
      <c r="A97" s="648" t="s">
        <v>252</v>
      </c>
      <c r="B97" s="648"/>
      <c r="C97" s="648"/>
      <c r="D97" s="648"/>
      <c r="E97" s="648"/>
      <c r="F97" s="648"/>
      <c r="G97" s="648"/>
      <c r="H97" s="648"/>
      <c r="I97" s="648"/>
      <c r="J97" s="648"/>
      <c r="K97" s="648"/>
    </row>
    <row r="98" spans="1:11" ht="12.95">
      <c r="A98" s="100" t="s">
        <v>253</v>
      </c>
      <c r="B98" s="128" t="s">
        <v>52</v>
      </c>
      <c r="C98" s="128" t="s">
        <v>8</v>
      </c>
      <c r="D98" s="521">
        <v>0.46</v>
      </c>
      <c r="E98" s="522">
        <v>0.46</v>
      </c>
      <c r="F98" s="522">
        <v>0.45</v>
      </c>
      <c r="G98" s="522">
        <v>0.44</v>
      </c>
      <c r="H98" s="131" t="s">
        <v>8</v>
      </c>
      <c r="I98" s="131" t="s">
        <v>8</v>
      </c>
      <c r="J98" s="131" t="s">
        <v>8</v>
      </c>
      <c r="K98" s="131" t="s">
        <v>8</v>
      </c>
    </row>
    <row r="99" spans="1:11" ht="12.95">
      <c r="A99" s="100" t="s">
        <v>254</v>
      </c>
      <c r="B99" s="128" t="s">
        <v>52</v>
      </c>
      <c r="C99" s="128" t="s">
        <v>8</v>
      </c>
      <c r="D99" s="521">
        <v>0.44</v>
      </c>
      <c r="E99" s="522">
        <v>0.42</v>
      </c>
      <c r="F99" s="522">
        <v>0.39</v>
      </c>
      <c r="G99" s="522">
        <v>0.36</v>
      </c>
      <c r="H99" s="131" t="s">
        <v>8</v>
      </c>
      <c r="I99" s="131" t="s">
        <v>8</v>
      </c>
      <c r="J99" s="131" t="s">
        <v>8</v>
      </c>
      <c r="K99" s="131" t="s">
        <v>8</v>
      </c>
    </row>
    <row r="100" spans="1:11" ht="12.95">
      <c r="A100" s="100" t="s">
        <v>255</v>
      </c>
      <c r="B100" s="128" t="s">
        <v>52</v>
      </c>
      <c r="C100" s="128" t="s">
        <v>8</v>
      </c>
      <c r="D100" s="521">
        <v>0.04</v>
      </c>
      <c r="E100" s="522">
        <v>0.04</v>
      </c>
      <c r="F100" s="522">
        <v>0.03</v>
      </c>
      <c r="G100" s="522">
        <v>0.03</v>
      </c>
      <c r="H100" s="131" t="s">
        <v>8</v>
      </c>
      <c r="I100" s="131" t="s">
        <v>8</v>
      </c>
      <c r="J100" s="131" t="s">
        <v>8</v>
      </c>
      <c r="K100" s="131" t="s">
        <v>8</v>
      </c>
    </row>
    <row r="101" spans="1:11" ht="15">
      <c r="A101" s="100" t="s">
        <v>256</v>
      </c>
      <c r="B101" s="128" t="s">
        <v>52</v>
      </c>
      <c r="C101" s="128" t="s">
        <v>8</v>
      </c>
      <c r="D101" s="521">
        <v>0.02</v>
      </c>
      <c r="E101" s="522">
        <v>0.02</v>
      </c>
      <c r="F101" s="522">
        <v>0.02</v>
      </c>
      <c r="G101" s="522">
        <v>0.02</v>
      </c>
      <c r="H101" s="131" t="s">
        <v>8</v>
      </c>
      <c r="I101" s="131" t="s">
        <v>8</v>
      </c>
      <c r="J101" s="131" t="s">
        <v>8</v>
      </c>
      <c r="K101" s="131" t="s">
        <v>8</v>
      </c>
    </row>
    <row r="102" spans="1:11" ht="15">
      <c r="A102" s="100" t="s">
        <v>257</v>
      </c>
      <c r="B102" s="128" t="s">
        <v>52</v>
      </c>
      <c r="C102" s="128" t="s">
        <v>8</v>
      </c>
      <c r="D102" s="521">
        <v>0.1</v>
      </c>
      <c r="E102" s="522">
        <v>0.09</v>
      </c>
      <c r="F102" s="522">
        <v>0.08</v>
      </c>
      <c r="G102" s="522">
        <v>0.06</v>
      </c>
      <c r="H102" s="131" t="s">
        <v>8</v>
      </c>
      <c r="I102" s="131" t="s">
        <v>8</v>
      </c>
      <c r="J102" s="131" t="s">
        <v>8</v>
      </c>
      <c r="K102" s="131" t="s">
        <v>8</v>
      </c>
    </row>
    <row r="103" spans="1:11" ht="15">
      <c r="A103" s="100" t="s">
        <v>258</v>
      </c>
      <c r="B103" s="128" t="s">
        <v>52</v>
      </c>
      <c r="C103" s="128" t="s">
        <v>8</v>
      </c>
      <c r="D103" s="521">
        <v>0.03</v>
      </c>
      <c r="E103" s="522">
        <v>0.02</v>
      </c>
      <c r="F103" s="522">
        <v>0.02</v>
      </c>
      <c r="G103" s="522">
        <v>0.02</v>
      </c>
      <c r="H103" s="131" t="s">
        <v>8</v>
      </c>
      <c r="I103" s="131" t="s">
        <v>8</v>
      </c>
      <c r="J103" s="131" t="s">
        <v>8</v>
      </c>
      <c r="K103" s="131" t="s">
        <v>8</v>
      </c>
    </row>
    <row r="104" spans="1:11" ht="74.45" customHeight="1">
      <c r="A104" s="576" t="s">
        <v>259</v>
      </c>
      <c r="B104" s="574"/>
      <c r="C104" s="574"/>
      <c r="D104" s="574"/>
      <c r="E104" s="574"/>
      <c r="F104" s="574"/>
      <c r="G104" s="574"/>
      <c r="H104" s="574"/>
      <c r="I104" s="574"/>
      <c r="J104" s="574"/>
      <c r="K104" s="575"/>
    </row>
    <row r="105" spans="1:11" ht="15" customHeight="1">
      <c r="A105" s="667"/>
      <c r="B105" s="667"/>
      <c r="C105" s="667"/>
      <c r="D105" s="667"/>
      <c r="E105" s="667"/>
      <c r="F105" s="667"/>
      <c r="G105" s="667"/>
      <c r="H105" s="667"/>
      <c r="I105" s="667"/>
      <c r="J105" s="667"/>
      <c r="K105" s="667"/>
    </row>
    <row r="106" spans="1:11" ht="15.6">
      <c r="A106" s="566" t="s">
        <v>260</v>
      </c>
      <c r="B106" s="566"/>
      <c r="C106" s="566"/>
      <c r="D106" s="566"/>
      <c r="E106" s="566"/>
      <c r="F106" s="566"/>
      <c r="G106" s="566"/>
      <c r="H106" s="566"/>
      <c r="I106" s="566"/>
      <c r="J106" s="566"/>
      <c r="K106" s="567"/>
    </row>
    <row r="107" spans="1:11" ht="12.95">
      <c r="A107" s="145" t="s">
        <v>261</v>
      </c>
      <c r="B107" s="300" t="s">
        <v>52</v>
      </c>
      <c r="C107" s="300" t="s">
        <v>8</v>
      </c>
      <c r="D107" s="523" t="s">
        <v>262</v>
      </c>
      <c r="E107" s="524" t="s">
        <v>262</v>
      </c>
      <c r="F107" s="524" t="s">
        <v>262</v>
      </c>
      <c r="G107" s="524" t="s">
        <v>262</v>
      </c>
      <c r="H107" s="518">
        <v>0.56000000000000005</v>
      </c>
      <c r="I107" s="518">
        <v>0.56000000000000005</v>
      </c>
      <c r="J107" s="518">
        <v>0.56999999999999995</v>
      </c>
      <c r="K107" s="518">
        <v>0.57999999999999996</v>
      </c>
    </row>
    <row r="108" spans="1:11" ht="12.95">
      <c r="A108" s="129" t="s">
        <v>263</v>
      </c>
      <c r="B108" s="300" t="s">
        <v>52</v>
      </c>
      <c r="C108" s="300" t="s">
        <v>8</v>
      </c>
      <c r="D108" s="525">
        <v>0.51</v>
      </c>
      <c r="E108" s="524" t="s">
        <v>264</v>
      </c>
      <c r="F108" s="524" t="s">
        <v>265</v>
      </c>
      <c r="G108" s="524" t="s">
        <v>266</v>
      </c>
      <c r="H108" s="518">
        <v>0.51</v>
      </c>
      <c r="I108" s="249" t="s">
        <v>8</v>
      </c>
      <c r="J108" s="249" t="s">
        <v>8</v>
      </c>
      <c r="K108" s="249" t="s">
        <v>8</v>
      </c>
    </row>
    <row r="109" spans="1:11" ht="12.95">
      <c r="A109" s="129" t="s">
        <v>267</v>
      </c>
      <c r="B109" s="300" t="s">
        <v>52</v>
      </c>
      <c r="C109" s="300" t="s">
        <v>8</v>
      </c>
      <c r="D109" s="525">
        <v>0.54</v>
      </c>
      <c r="E109" s="524" t="s">
        <v>268</v>
      </c>
      <c r="F109" s="524" t="s">
        <v>262</v>
      </c>
      <c r="G109" s="524" t="s">
        <v>268</v>
      </c>
      <c r="H109" s="249" t="s">
        <v>8</v>
      </c>
      <c r="I109" s="249" t="s">
        <v>8</v>
      </c>
      <c r="J109" s="249" t="s">
        <v>8</v>
      </c>
      <c r="K109" s="249" t="s">
        <v>8</v>
      </c>
    </row>
    <row r="110" spans="1:11" ht="12.95">
      <c r="A110" s="129" t="s">
        <v>269</v>
      </c>
      <c r="B110" s="300" t="s">
        <v>52</v>
      </c>
      <c r="C110" s="300" t="s">
        <v>8</v>
      </c>
      <c r="D110" s="526">
        <v>0.44</v>
      </c>
      <c r="E110" s="524" t="s">
        <v>204</v>
      </c>
      <c r="F110" s="524" t="s">
        <v>204</v>
      </c>
      <c r="G110" s="524" t="s">
        <v>270</v>
      </c>
      <c r="H110" s="249" t="s">
        <v>8</v>
      </c>
      <c r="I110" s="249" t="s">
        <v>8</v>
      </c>
      <c r="J110" s="249" t="s">
        <v>8</v>
      </c>
      <c r="K110" s="249" t="s">
        <v>8</v>
      </c>
    </row>
    <row r="111" spans="1:11" ht="51.95">
      <c r="A111" s="145" t="s">
        <v>271</v>
      </c>
      <c r="B111" s="300" t="s">
        <v>52</v>
      </c>
      <c r="C111" s="434" t="s">
        <v>220</v>
      </c>
      <c r="D111" s="27" t="s">
        <v>272</v>
      </c>
      <c r="E111" s="258" t="s">
        <v>273</v>
      </c>
      <c r="F111" s="258" t="s">
        <v>274</v>
      </c>
      <c r="G111" s="258" t="s">
        <v>275</v>
      </c>
      <c r="H111" s="251" t="s">
        <v>276</v>
      </c>
      <c r="I111" s="518">
        <v>0.31</v>
      </c>
      <c r="J111" s="518">
        <v>0.3</v>
      </c>
      <c r="K111" s="518">
        <v>0.3</v>
      </c>
    </row>
    <row r="112" spans="1:11" ht="15">
      <c r="A112" s="129" t="s">
        <v>277</v>
      </c>
      <c r="B112" s="300" t="s">
        <v>52</v>
      </c>
      <c r="C112" s="300" t="s">
        <v>8</v>
      </c>
      <c r="D112" s="177">
        <v>0.39</v>
      </c>
      <c r="E112" s="258" t="s">
        <v>278</v>
      </c>
      <c r="F112" s="258" t="s">
        <v>279</v>
      </c>
      <c r="G112" s="258" t="s">
        <v>280</v>
      </c>
      <c r="H112" s="249" t="s">
        <v>8</v>
      </c>
      <c r="I112" s="249" t="s">
        <v>8</v>
      </c>
      <c r="J112" s="249" t="s">
        <v>8</v>
      </c>
      <c r="K112" s="249" t="s">
        <v>8</v>
      </c>
    </row>
    <row r="113" spans="1:11" ht="15">
      <c r="A113" s="129" t="s">
        <v>281</v>
      </c>
      <c r="B113" s="300" t="s">
        <v>52</v>
      </c>
      <c r="C113" s="300" t="s">
        <v>8</v>
      </c>
      <c r="D113" s="525">
        <v>0.48</v>
      </c>
      <c r="E113" s="524" t="s">
        <v>282</v>
      </c>
      <c r="F113" s="524" t="s">
        <v>283</v>
      </c>
      <c r="G113" s="524">
        <v>0.46</v>
      </c>
      <c r="H113" s="249" t="s">
        <v>8</v>
      </c>
      <c r="I113" s="249" t="s">
        <v>8</v>
      </c>
      <c r="J113" s="249" t="s">
        <v>8</v>
      </c>
      <c r="K113" s="249" t="s">
        <v>8</v>
      </c>
    </row>
    <row r="114" spans="1:11" ht="15">
      <c r="A114" s="129" t="s">
        <v>284</v>
      </c>
      <c r="B114" s="300" t="s">
        <v>52</v>
      </c>
      <c r="C114" s="300" t="s">
        <v>8</v>
      </c>
      <c r="D114" s="525">
        <v>0.68</v>
      </c>
      <c r="E114" s="524" t="s">
        <v>285</v>
      </c>
      <c r="F114" s="524" t="s">
        <v>286</v>
      </c>
      <c r="G114" s="524" t="s">
        <v>287</v>
      </c>
      <c r="H114" s="249" t="s">
        <v>8</v>
      </c>
      <c r="I114" s="249" t="s">
        <v>8</v>
      </c>
      <c r="J114" s="249" t="s">
        <v>8</v>
      </c>
      <c r="K114" s="249" t="s">
        <v>8</v>
      </c>
    </row>
    <row r="115" spans="1:11" ht="15">
      <c r="A115" s="129" t="s">
        <v>288</v>
      </c>
      <c r="B115" s="300" t="s">
        <v>52</v>
      </c>
      <c r="C115" s="300" t="s">
        <v>8</v>
      </c>
      <c r="D115" s="525">
        <v>0.56999999999999995</v>
      </c>
      <c r="E115" s="524" t="s">
        <v>289</v>
      </c>
      <c r="F115" s="524" t="s">
        <v>289</v>
      </c>
      <c r="G115" s="524" t="s">
        <v>290</v>
      </c>
      <c r="H115" s="249" t="s">
        <v>8</v>
      </c>
      <c r="I115" s="249" t="s">
        <v>8</v>
      </c>
      <c r="J115" s="249" t="s">
        <v>8</v>
      </c>
      <c r="K115" s="249" t="s">
        <v>8</v>
      </c>
    </row>
    <row r="116" spans="1:11" ht="15">
      <c r="A116" s="129" t="s">
        <v>291</v>
      </c>
      <c r="B116" s="300" t="s">
        <v>52</v>
      </c>
      <c r="C116" s="300" t="s">
        <v>8</v>
      </c>
      <c r="D116" s="525">
        <v>0.53</v>
      </c>
      <c r="E116" s="524" t="s">
        <v>264</v>
      </c>
      <c r="F116" s="524" t="s">
        <v>268</v>
      </c>
      <c r="G116" s="524" t="s">
        <v>292</v>
      </c>
      <c r="H116" s="249" t="s">
        <v>8</v>
      </c>
      <c r="I116" s="249" t="s">
        <v>8</v>
      </c>
      <c r="J116" s="249" t="s">
        <v>8</v>
      </c>
      <c r="K116" s="249" t="s">
        <v>8</v>
      </c>
    </row>
    <row r="117" spans="1:11" ht="15">
      <c r="A117" s="129" t="s">
        <v>293</v>
      </c>
      <c r="B117" s="300" t="s">
        <v>52</v>
      </c>
      <c r="C117" s="300" t="s">
        <v>8</v>
      </c>
      <c r="D117" s="525">
        <v>0.42</v>
      </c>
      <c r="E117" s="524" t="s">
        <v>294</v>
      </c>
      <c r="F117" s="524" t="s">
        <v>270</v>
      </c>
      <c r="G117" s="524" t="s">
        <v>294</v>
      </c>
      <c r="H117" s="249" t="s">
        <v>8</v>
      </c>
      <c r="I117" s="249" t="s">
        <v>8</v>
      </c>
      <c r="J117" s="249" t="s">
        <v>8</v>
      </c>
      <c r="K117" s="249" t="s">
        <v>8</v>
      </c>
    </row>
    <row r="118" spans="1:11" ht="101.25" customHeight="1">
      <c r="A118" s="664" t="s">
        <v>295</v>
      </c>
      <c r="B118" s="609"/>
      <c r="C118" s="609"/>
      <c r="D118" s="609"/>
      <c r="E118" s="609"/>
      <c r="F118" s="609"/>
      <c r="G118" s="609"/>
      <c r="H118" s="609"/>
      <c r="I118" s="609"/>
      <c r="J118" s="609"/>
      <c r="K118" s="610"/>
    </row>
    <row r="119" spans="1:11" s="158" customFormat="1" ht="13.5" customHeight="1">
      <c r="A119" s="161"/>
    </row>
    <row r="120" spans="1:11" ht="15.6">
      <c r="A120" s="668" t="s">
        <v>296</v>
      </c>
      <c r="B120" s="668"/>
      <c r="C120" s="668"/>
      <c r="D120" s="668"/>
      <c r="E120" s="668"/>
      <c r="F120" s="668"/>
      <c r="G120" s="668"/>
      <c r="H120" s="668"/>
      <c r="I120" s="668"/>
      <c r="J120" s="668"/>
      <c r="K120" s="669"/>
    </row>
    <row r="121" spans="1:11" ht="12.95">
      <c r="A121" s="129" t="s">
        <v>297</v>
      </c>
      <c r="B121" s="300" t="s">
        <v>52</v>
      </c>
      <c r="C121" s="300" t="s">
        <v>8</v>
      </c>
      <c r="D121" s="176" t="s">
        <v>298</v>
      </c>
      <c r="E121" s="258" t="s">
        <v>299</v>
      </c>
      <c r="F121" s="258" t="s">
        <v>270</v>
      </c>
      <c r="G121" s="258" t="s">
        <v>279</v>
      </c>
      <c r="H121" s="251">
        <v>0.33</v>
      </c>
      <c r="I121" s="251" t="str">
        <f>I139</f>
        <v>S. O.</v>
      </c>
      <c r="J121" s="251" t="str">
        <f>J139</f>
        <v>S. O.</v>
      </c>
      <c r="K121" s="251" t="str">
        <f>K139</f>
        <v>S. O.</v>
      </c>
    </row>
    <row r="122" spans="1:11" ht="12.95">
      <c r="A122" s="129" t="s">
        <v>263</v>
      </c>
      <c r="B122" s="300" t="s">
        <v>52</v>
      </c>
      <c r="C122" s="300" t="s">
        <v>8</v>
      </c>
      <c r="D122" s="525">
        <v>0.44</v>
      </c>
      <c r="E122" s="258" t="s">
        <v>300</v>
      </c>
      <c r="F122" s="258" t="s">
        <v>299</v>
      </c>
      <c r="G122" s="258" t="s">
        <v>301</v>
      </c>
      <c r="H122" s="251" t="s">
        <v>8</v>
      </c>
      <c r="I122" s="251" t="s">
        <v>8</v>
      </c>
      <c r="J122" s="251" t="s">
        <v>8</v>
      </c>
      <c r="K122" s="251" t="s">
        <v>8</v>
      </c>
    </row>
    <row r="123" spans="1:11" ht="12.95">
      <c r="A123" s="129" t="s">
        <v>267</v>
      </c>
      <c r="B123" s="300" t="s">
        <v>52</v>
      </c>
      <c r="C123" s="300" t="s">
        <v>8</v>
      </c>
      <c r="D123" s="525">
        <v>0.46</v>
      </c>
      <c r="E123" s="258" t="s">
        <v>302</v>
      </c>
      <c r="F123" s="258" t="s">
        <v>298</v>
      </c>
      <c r="G123" s="258" t="s">
        <v>279</v>
      </c>
      <c r="H123" s="251" t="s">
        <v>8</v>
      </c>
      <c r="I123" s="251" t="s">
        <v>8</v>
      </c>
      <c r="J123" s="251" t="s">
        <v>8</v>
      </c>
      <c r="K123" s="251" t="s">
        <v>8</v>
      </c>
    </row>
    <row r="124" spans="1:11" ht="12.95">
      <c r="A124" s="129" t="s">
        <v>303</v>
      </c>
      <c r="B124" s="300" t="s">
        <v>52</v>
      </c>
      <c r="C124" s="300" t="s">
        <v>8</v>
      </c>
      <c r="D124" s="526">
        <v>0.22</v>
      </c>
      <c r="E124" s="258" t="s">
        <v>304</v>
      </c>
      <c r="F124" s="258" t="s">
        <v>304</v>
      </c>
      <c r="G124" s="258" t="s">
        <v>304</v>
      </c>
      <c r="H124" s="251" t="s">
        <v>8</v>
      </c>
      <c r="I124" s="249" t="s">
        <v>8</v>
      </c>
      <c r="J124" s="249" t="s">
        <v>8</v>
      </c>
      <c r="K124" s="249" t="s">
        <v>8</v>
      </c>
    </row>
    <row r="125" spans="1:11" ht="65.099999999999994">
      <c r="A125" s="145" t="s">
        <v>305</v>
      </c>
      <c r="B125" s="300" t="s">
        <v>52</v>
      </c>
      <c r="C125" s="434" t="s">
        <v>226</v>
      </c>
      <c r="D125" s="27" t="s">
        <v>306</v>
      </c>
      <c r="E125" s="258" t="s">
        <v>228</v>
      </c>
      <c r="F125" s="258" t="s">
        <v>229</v>
      </c>
      <c r="G125" s="258" t="s">
        <v>230</v>
      </c>
      <c r="H125" s="133" t="s">
        <v>231</v>
      </c>
      <c r="I125" s="520">
        <v>0.18</v>
      </c>
      <c r="J125" s="520">
        <v>0.13</v>
      </c>
      <c r="K125" s="520">
        <v>0.13</v>
      </c>
    </row>
    <row r="126" spans="1:11" ht="15">
      <c r="A126" s="129" t="s">
        <v>307</v>
      </c>
      <c r="B126" s="300" t="s">
        <v>52</v>
      </c>
      <c r="C126" s="300" t="s">
        <v>8</v>
      </c>
      <c r="D126" s="523">
        <v>0.34</v>
      </c>
      <c r="E126" s="258" t="s">
        <v>308</v>
      </c>
      <c r="F126" s="258" t="s">
        <v>309</v>
      </c>
      <c r="G126" s="258" t="s">
        <v>310</v>
      </c>
      <c r="H126" s="251" t="s">
        <v>8</v>
      </c>
      <c r="I126" s="249" t="s">
        <v>8</v>
      </c>
      <c r="J126" s="249" t="s">
        <v>8</v>
      </c>
      <c r="K126" s="249" t="s">
        <v>8</v>
      </c>
    </row>
    <row r="127" spans="1:11" ht="15">
      <c r="A127" s="129" t="s">
        <v>311</v>
      </c>
      <c r="B127" s="300" t="s">
        <v>52</v>
      </c>
      <c r="C127" s="300" t="s">
        <v>8</v>
      </c>
      <c r="D127" s="525">
        <v>0.45</v>
      </c>
      <c r="E127" s="258" t="s">
        <v>298</v>
      </c>
      <c r="F127" s="258" t="s">
        <v>294</v>
      </c>
      <c r="G127" s="258" t="s">
        <v>278</v>
      </c>
      <c r="H127" s="251" t="s">
        <v>8</v>
      </c>
      <c r="I127" s="249" t="s">
        <v>8</v>
      </c>
      <c r="J127" s="249" t="s">
        <v>8</v>
      </c>
      <c r="K127" s="249" t="s">
        <v>8</v>
      </c>
    </row>
    <row r="128" spans="1:11" ht="15">
      <c r="A128" s="129" t="s">
        <v>312</v>
      </c>
      <c r="B128" s="300" t="s">
        <v>52</v>
      </c>
      <c r="C128" s="300" t="s">
        <v>8</v>
      </c>
      <c r="D128" s="525">
        <v>0.44</v>
      </c>
      <c r="E128" s="258" t="s">
        <v>298</v>
      </c>
      <c r="F128" s="258" t="s">
        <v>294</v>
      </c>
      <c r="G128" s="258" t="s">
        <v>279</v>
      </c>
      <c r="H128" s="251" t="s">
        <v>8</v>
      </c>
      <c r="I128" s="249" t="s">
        <v>8</v>
      </c>
      <c r="J128" s="249" t="s">
        <v>8</v>
      </c>
      <c r="K128" s="249" t="s">
        <v>8</v>
      </c>
    </row>
    <row r="129" spans="1:11" ht="15">
      <c r="A129" s="129" t="s">
        <v>313</v>
      </c>
      <c r="B129" s="300" t="s">
        <v>52</v>
      </c>
      <c r="C129" s="300" t="s">
        <v>8</v>
      </c>
      <c r="D129" s="525">
        <v>0.36</v>
      </c>
      <c r="E129" s="258" t="s">
        <v>280</v>
      </c>
      <c r="F129" s="258" t="s">
        <v>308</v>
      </c>
      <c r="G129" s="258" t="s">
        <v>309</v>
      </c>
      <c r="H129" s="251" t="s">
        <v>8</v>
      </c>
      <c r="I129" s="249" t="s">
        <v>8</v>
      </c>
      <c r="J129" s="249" t="s">
        <v>8</v>
      </c>
      <c r="K129" s="249" t="s">
        <v>8</v>
      </c>
    </row>
    <row r="130" spans="1:11" ht="15">
      <c r="A130" s="129" t="s">
        <v>314</v>
      </c>
      <c r="B130" s="300" t="s">
        <v>52</v>
      </c>
      <c r="C130" s="300" t="s">
        <v>8</v>
      </c>
      <c r="D130" s="525">
        <v>0.56999999999999995</v>
      </c>
      <c r="E130" s="258" t="s">
        <v>262</v>
      </c>
      <c r="F130" s="258" t="s">
        <v>204</v>
      </c>
      <c r="G130" s="258" t="s">
        <v>282</v>
      </c>
      <c r="H130" s="249" t="s">
        <v>8</v>
      </c>
      <c r="I130" s="249" t="s">
        <v>8</v>
      </c>
      <c r="J130" s="249" t="s">
        <v>8</v>
      </c>
      <c r="K130" s="249" t="s">
        <v>8</v>
      </c>
    </row>
    <row r="131" spans="1:11" ht="15">
      <c r="A131" s="129" t="s">
        <v>315</v>
      </c>
      <c r="B131" s="300" t="s">
        <v>52</v>
      </c>
      <c r="C131" s="300" t="s">
        <v>8</v>
      </c>
      <c r="D131" s="525">
        <v>0.57999999999999996</v>
      </c>
      <c r="E131" s="258" t="s">
        <v>289</v>
      </c>
      <c r="F131" s="258" t="s">
        <v>268</v>
      </c>
      <c r="G131" s="258" t="s">
        <v>292</v>
      </c>
      <c r="H131" s="249" t="s">
        <v>8</v>
      </c>
      <c r="I131" s="249" t="s">
        <v>8</v>
      </c>
      <c r="J131" s="249" t="s">
        <v>8</v>
      </c>
      <c r="K131" s="249" t="s">
        <v>8</v>
      </c>
    </row>
    <row r="132" spans="1:11" ht="101.25" customHeight="1">
      <c r="A132" s="664" t="s">
        <v>316</v>
      </c>
      <c r="B132" s="665"/>
      <c r="C132" s="665"/>
      <c r="D132" s="665"/>
      <c r="E132" s="665"/>
      <c r="F132" s="665"/>
      <c r="G132" s="665"/>
      <c r="H132" s="665"/>
      <c r="I132" s="665"/>
      <c r="J132" s="665"/>
      <c r="K132" s="666"/>
    </row>
    <row r="133" spans="1:11" s="61" customFormat="1" ht="15.75" customHeight="1"/>
    <row r="134" spans="1:11" ht="15.6">
      <c r="A134" s="566" t="s">
        <v>317</v>
      </c>
      <c r="B134" s="566"/>
      <c r="C134" s="566"/>
      <c r="D134" s="566"/>
      <c r="E134" s="566"/>
      <c r="F134" s="566"/>
      <c r="G134" s="566"/>
      <c r="H134" s="566"/>
      <c r="I134" s="566"/>
      <c r="J134" s="566"/>
      <c r="K134" s="567"/>
    </row>
    <row r="135" spans="1:11" ht="15">
      <c r="A135" s="92" t="s">
        <v>318</v>
      </c>
      <c r="B135" s="300" t="s">
        <v>52</v>
      </c>
      <c r="C135" s="300" t="s">
        <v>8</v>
      </c>
      <c r="D135" s="523">
        <v>0.44</v>
      </c>
      <c r="E135" s="251">
        <v>0.43</v>
      </c>
      <c r="F135" s="251">
        <v>0.4</v>
      </c>
      <c r="G135" s="251">
        <v>0.37</v>
      </c>
      <c r="H135" s="251">
        <v>0.33</v>
      </c>
      <c r="I135" s="249" t="s">
        <v>8</v>
      </c>
      <c r="J135" s="249" t="s">
        <v>8</v>
      </c>
      <c r="K135" s="249" t="s">
        <v>8</v>
      </c>
    </row>
    <row r="136" spans="1:11" ht="12.95">
      <c r="A136" s="129" t="s">
        <v>319</v>
      </c>
      <c r="B136" s="300" t="s">
        <v>52</v>
      </c>
      <c r="C136" s="300" t="s">
        <v>8</v>
      </c>
      <c r="D136" s="525">
        <v>0.14000000000000001</v>
      </c>
      <c r="E136" s="119" t="s">
        <v>320</v>
      </c>
      <c r="F136" s="119" t="s">
        <v>320</v>
      </c>
      <c r="G136" s="119" t="s">
        <v>321</v>
      </c>
      <c r="H136" s="119" t="s">
        <v>322</v>
      </c>
      <c r="I136" s="249" t="s">
        <v>8</v>
      </c>
      <c r="J136" s="249" t="s">
        <v>8</v>
      </c>
      <c r="K136" s="249" t="s">
        <v>8</v>
      </c>
    </row>
    <row r="137" spans="1:11" ht="12.95">
      <c r="A137" s="92" t="s">
        <v>323</v>
      </c>
      <c r="B137" s="300" t="s">
        <v>52</v>
      </c>
      <c r="C137" s="300" t="s">
        <v>8</v>
      </c>
      <c r="D137" s="525">
        <v>0.16</v>
      </c>
      <c r="E137" s="119" t="s">
        <v>320</v>
      </c>
      <c r="F137" s="119" t="s">
        <v>322</v>
      </c>
      <c r="G137" s="119" t="s">
        <v>324</v>
      </c>
      <c r="H137" s="119" t="s">
        <v>325</v>
      </c>
      <c r="I137" s="249" t="s">
        <v>8</v>
      </c>
      <c r="J137" s="249" t="s">
        <v>8</v>
      </c>
      <c r="K137" s="249" t="s">
        <v>8</v>
      </c>
    </row>
    <row r="138" spans="1:11" ht="12.95">
      <c r="A138" s="92" t="s">
        <v>326</v>
      </c>
      <c r="B138" s="300" t="s">
        <v>52</v>
      </c>
      <c r="C138" s="300" t="s">
        <v>8</v>
      </c>
      <c r="D138" s="525">
        <v>0.05</v>
      </c>
      <c r="E138" s="119" t="s">
        <v>327</v>
      </c>
      <c r="F138" s="119" t="s">
        <v>328</v>
      </c>
      <c r="G138" s="119" t="s">
        <v>328</v>
      </c>
      <c r="H138" s="119" t="s">
        <v>329</v>
      </c>
      <c r="I138" s="249" t="s">
        <v>8</v>
      </c>
      <c r="J138" s="249" t="s">
        <v>8</v>
      </c>
      <c r="K138" s="249" t="s">
        <v>8</v>
      </c>
    </row>
    <row r="139" spans="1:11" ht="12.95">
      <c r="A139" s="92" t="s">
        <v>330</v>
      </c>
      <c r="B139" s="300" t="s">
        <v>52</v>
      </c>
      <c r="C139" s="300" t="s">
        <v>8</v>
      </c>
      <c r="D139" s="525">
        <v>0.02</v>
      </c>
      <c r="E139" s="119" t="s">
        <v>331</v>
      </c>
      <c r="F139" s="119" t="s">
        <v>331</v>
      </c>
      <c r="G139" s="119" t="s">
        <v>331</v>
      </c>
      <c r="H139" s="119" t="s">
        <v>331</v>
      </c>
      <c r="I139" s="249" t="s">
        <v>8</v>
      </c>
      <c r="J139" s="249" t="s">
        <v>8</v>
      </c>
      <c r="K139" s="249" t="s">
        <v>8</v>
      </c>
    </row>
    <row r="140" spans="1:11" ht="12.95">
      <c r="A140" s="92" t="s">
        <v>332</v>
      </c>
      <c r="B140" s="300" t="s">
        <v>52</v>
      </c>
      <c r="C140" s="300" t="s">
        <v>8</v>
      </c>
      <c r="D140" s="192" t="s">
        <v>329</v>
      </c>
      <c r="E140" s="119" t="s">
        <v>329</v>
      </c>
      <c r="F140" s="119" t="s">
        <v>329</v>
      </c>
      <c r="G140" s="119" t="s">
        <v>331</v>
      </c>
      <c r="H140" s="119" t="s">
        <v>331</v>
      </c>
      <c r="I140" s="249" t="s">
        <v>8</v>
      </c>
      <c r="J140" s="249" t="s">
        <v>8</v>
      </c>
      <c r="K140" s="249" t="s">
        <v>8</v>
      </c>
    </row>
    <row r="141" spans="1:11" ht="12.95">
      <c r="A141" s="92" t="s">
        <v>333</v>
      </c>
      <c r="B141" s="300" t="s">
        <v>52</v>
      </c>
      <c r="C141" s="300" t="s">
        <v>8</v>
      </c>
      <c r="D141" s="192" t="s">
        <v>331</v>
      </c>
      <c r="E141" s="119" t="s">
        <v>331</v>
      </c>
      <c r="F141" s="119" t="s">
        <v>331</v>
      </c>
      <c r="G141" s="119" t="s">
        <v>331</v>
      </c>
      <c r="H141" s="119" t="s">
        <v>334</v>
      </c>
      <c r="I141" s="249" t="s">
        <v>8</v>
      </c>
      <c r="J141" s="249" t="s">
        <v>8</v>
      </c>
      <c r="K141" s="249" t="s">
        <v>8</v>
      </c>
    </row>
    <row r="142" spans="1:11" ht="63.75" customHeight="1">
      <c r="A142" s="92" t="s">
        <v>335</v>
      </c>
      <c r="B142" s="300" t="s">
        <v>52</v>
      </c>
      <c r="C142" s="435" t="s">
        <v>336</v>
      </c>
      <c r="D142" s="49" t="s">
        <v>337</v>
      </c>
      <c r="E142" s="251" t="s">
        <v>338</v>
      </c>
      <c r="F142" s="251">
        <v>0.03</v>
      </c>
      <c r="G142" s="251">
        <v>0.02</v>
      </c>
      <c r="H142" s="251">
        <v>0.01</v>
      </c>
      <c r="I142" s="251">
        <v>0.01</v>
      </c>
      <c r="J142" s="251">
        <v>0.01</v>
      </c>
      <c r="K142" s="251">
        <v>0.01</v>
      </c>
    </row>
    <row r="143" spans="1:11" ht="47.65" customHeight="1">
      <c r="A143" s="92" t="s">
        <v>339</v>
      </c>
      <c r="B143" s="300" t="s">
        <v>52</v>
      </c>
      <c r="C143" s="435" t="s">
        <v>340</v>
      </c>
      <c r="D143" s="49" t="s">
        <v>341</v>
      </c>
      <c r="E143" s="251" t="s">
        <v>342</v>
      </c>
      <c r="F143" s="518">
        <v>0.08</v>
      </c>
      <c r="G143" s="518">
        <v>7.0000000000000007E-2</v>
      </c>
      <c r="H143" s="518">
        <v>0.06</v>
      </c>
      <c r="I143" s="518">
        <v>0.06</v>
      </c>
      <c r="J143" s="518">
        <v>0.06</v>
      </c>
      <c r="K143" s="518">
        <v>0.05</v>
      </c>
    </row>
    <row r="144" spans="1:11" ht="12.95">
      <c r="A144" s="92" t="s">
        <v>343</v>
      </c>
      <c r="B144" s="300" t="s">
        <v>52</v>
      </c>
      <c r="C144" s="300" t="s">
        <v>8</v>
      </c>
      <c r="D144" s="177" t="s">
        <v>344</v>
      </c>
      <c r="E144" s="127" t="s">
        <v>329</v>
      </c>
      <c r="F144" s="127" t="s">
        <v>329</v>
      </c>
      <c r="G144" s="127" t="s">
        <v>329</v>
      </c>
      <c r="H144" s="522">
        <v>0.02</v>
      </c>
      <c r="I144" s="522">
        <v>0.03</v>
      </c>
      <c r="J144" s="522">
        <v>0.03</v>
      </c>
      <c r="K144" s="522">
        <v>0.03</v>
      </c>
    </row>
    <row r="145" spans="1:11" ht="87" customHeight="1">
      <c r="A145" s="553" t="s">
        <v>345</v>
      </c>
      <c r="B145" s="574"/>
      <c r="C145" s="574"/>
      <c r="D145" s="574"/>
      <c r="E145" s="574"/>
      <c r="F145" s="574"/>
      <c r="G145" s="574"/>
      <c r="H145" s="574"/>
      <c r="I145" s="574"/>
      <c r="J145" s="574"/>
      <c r="K145" s="575"/>
    </row>
    <row r="147" spans="1:11" ht="15.6">
      <c r="A147" s="566" t="s">
        <v>346</v>
      </c>
      <c r="B147" s="566"/>
      <c r="C147" s="566"/>
      <c r="D147" s="566"/>
      <c r="E147" s="566"/>
      <c r="F147" s="566"/>
      <c r="G147" s="566"/>
      <c r="H147" s="566"/>
      <c r="I147" s="566"/>
      <c r="J147" s="566"/>
      <c r="K147" s="567"/>
    </row>
    <row r="148" spans="1:11" ht="15.75" customHeight="1">
      <c r="A148" s="648" t="s">
        <v>347</v>
      </c>
      <c r="B148" s="648"/>
      <c r="C148" s="648"/>
      <c r="D148" s="648"/>
      <c r="E148" s="648"/>
      <c r="F148" s="648"/>
      <c r="G148" s="648"/>
      <c r="H148" s="648"/>
      <c r="I148" s="648"/>
      <c r="J148" s="648"/>
      <c r="K148" s="648"/>
    </row>
    <row r="149" spans="1:11" ht="15.75" customHeight="1">
      <c r="A149" s="129" t="s">
        <v>348</v>
      </c>
      <c r="B149" s="127" t="s">
        <v>52</v>
      </c>
      <c r="C149" s="127" t="s">
        <v>8</v>
      </c>
      <c r="D149" s="527">
        <v>0.97</v>
      </c>
      <c r="E149" s="522">
        <v>0.98</v>
      </c>
      <c r="F149" s="522">
        <v>0.97</v>
      </c>
      <c r="G149" s="131" t="s">
        <v>8</v>
      </c>
      <c r="H149" s="130" t="s">
        <v>8</v>
      </c>
      <c r="I149" s="130" t="s">
        <v>8</v>
      </c>
      <c r="J149" s="130" t="s">
        <v>8</v>
      </c>
      <c r="K149" s="130" t="s">
        <v>8</v>
      </c>
    </row>
    <row r="150" spans="1:11" ht="12.95">
      <c r="A150" s="132" t="s">
        <v>349</v>
      </c>
      <c r="B150" s="127" t="s">
        <v>52</v>
      </c>
      <c r="C150" s="127" t="s">
        <v>8</v>
      </c>
      <c r="D150" s="528">
        <v>0.97</v>
      </c>
      <c r="E150" s="520">
        <v>0.97</v>
      </c>
      <c r="F150" s="522">
        <v>0.97</v>
      </c>
      <c r="G150" s="134" t="s">
        <v>8</v>
      </c>
      <c r="H150" s="249" t="s">
        <v>8</v>
      </c>
      <c r="I150" s="249" t="s">
        <v>8</v>
      </c>
      <c r="J150" s="249" t="s">
        <v>8</v>
      </c>
      <c r="K150" s="249" t="s">
        <v>8</v>
      </c>
    </row>
    <row r="151" spans="1:11" ht="12.95">
      <c r="A151" s="132" t="s">
        <v>350</v>
      </c>
      <c r="B151" s="127" t="s">
        <v>52</v>
      </c>
      <c r="C151" s="127" t="s">
        <v>8</v>
      </c>
      <c r="D151" s="527">
        <v>0.98</v>
      </c>
      <c r="E151" s="522">
        <v>0.98</v>
      </c>
      <c r="F151" s="522" t="s">
        <v>351</v>
      </c>
      <c r="G151" s="134" t="s">
        <v>8</v>
      </c>
      <c r="H151" s="249" t="s">
        <v>8</v>
      </c>
      <c r="I151" s="249" t="s">
        <v>8</v>
      </c>
      <c r="J151" s="249" t="s">
        <v>8</v>
      </c>
      <c r="K151" s="249" t="s">
        <v>8</v>
      </c>
    </row>
    <row r="152" spans="1:11" ht="12.95">
      <c r="A152" s="129" t="s">
        <v>352</v>
      </c>
      <c r="B152" s="127" t="s">
        <v>52</v>
      </c>
      <c r="C152" s="127" t="s">
        <v>8</v>
      </c>
      <c r="D152" s="527">
        <v>1.01</v>
      </c>
      <c r="E152" s="522">
        <v>1.01</v>
      </c>
      <c r="F152" s="522" t="s">
        <v>353</v>
      </c>
      <c r="G152" s="134" t="s">
        <v>8</v>
      </c>
      <c r="H152" s="249" t="s">
        <v>8</v>
      </c>
      <c r="I152" s="249" t="s">
        <v>8</v>
      </c>
      <c r="J152" s="249" t="s">
        <v>8</v>
      </c>
      <c r="K152" s="249" t="s">
        <v>8</v>
      </c>
    </row>
    <row r="153" spans="1:11" ht="12.95">
      <c r="A153" s="129" t="s">
        <v>354</v>
      </c>
      <c r="B153" s="127" t="s">
        <v>52</v>
      </c>
      <c r="C153" s="127" t="s">
        <v>8</v>
      </c>
      <c r="D153" s="527">
        <v>0.99</v>
      </c>
      <c r="E153" s="522">
        <v>1</v>
      </c>
      <c r="F153" s="522">
        <v>1</v>
      </c>
      <c r="G153" s="134" t="s">
        <v>8</v>
      </c>
      <c r="H153" s="249" t="s">
        <v>8</v>
      </c>
      <c r="I153" s="249" t="s">
        <v>8</v>
      </c>
      <c r="J153" s="249" t="s">
        <v>8</v>
      </c>
      <c r="K153" s="249" t="s">
        <v>8</v>
      </c>
    </row>
    <row r="154" spans="1:11" ht="46.15" customHeight="1">
      <c r="A154" s="553" t="s">
        <v>355</v>
      </c>
      <c r="B154" s="609"/>
      <c r="C154" s="609"/>
      <c r="D154" s="609"/>
      <c r="E154" s="609"/>
      <c r="F154" s="609"/>
      <c r="G154" s="609"/>
      <c r="H154" s="609"/>
      <c r="I154" s="609"/>
      <c r="J154" s="609"/>
      <c r="K154" s="610"/>
    </row>
    <row r="155" spans="1:11">
      <c r="A155" s="302"/>
      <c r="B155" s="303"/>
      <c r="C155" s="303"/>
      <c r="D155" s="303"/>
      <c r="E155" s="303"/>
      <c r="F155" s="262"/>
      <c r="G155" s="304"/>
      <c r="H155" s="304"/>
      <c r="I155" s="305"/>
      <c r="J155" s="305"/>
      <c r="K155" s="295"/>
    </row>
    <row r="156" spans="1:11" ht="15.6">
      <c r="A156" s="566" t="s">
        <v>356</v>
      </c>
      <c r="B156" s="566"/>
      <c r="C156" s="566"/>
      <c r="D156" s="566"/>
      <c r="E156" s="566"/>
      <c r="F156" s="566"/>
      <c r="G156" s="566"/>
      <c r="H156" s="566"/>
      <c r="I156" s="566"/>
      <c r="J156" s="566"/>
      <c r="K156" s="567"/>
    </row>
    <row r="157" spans="1:11" ht="15.75" customHeight="1">
      <c r="A157" s="623" t="s">
        <v>357</v>
      </c>
      <c r="B157" s="624"/>
      <c r="C157" s="624"/>
      <c r="D157" s="624"/>
      <c r="E157" s="624"/>
      <c r="F157" s="624"/>
      <c r="G157" s="624"/>
      <c r="H157" s="624"/>
      <c r="I157" s="624"/>
      <c r="J157" s="624"/>
      <c r="K157" s="625"/>
    </row>
    <row r="158" spans="1:11" ht="15.75" customHeight="1">
      <c r="A158" s="129" t="s">
        <v>348</v>
      </c>
      <c r="B158" s="127" t="s">
        <v>52</v>
      </c>
      <c r="C158" s="127" t="s">
        <v>8</v>
      </c>
      <c r="D158" s="527">
        <v>0.98</v>
      </c>
      <c r="E158" s="131" t="s">
        <v>8</v>
      </c>
      <c r="F158" s="130" t="s">
        <v>8</v>
      </c>
      <c r="G158" s="131" t="s">
        <v>8</v>
      </c>
      <c r="H158" s="130" t="s">
        <v>8</v>
      </c>
      <c r="I158" s="130" t="s">
        <v>8</v>
      </c>
      <c r="J158" s="130" t="s">
        <v>8</v>
      </c>
      <c r="K158" s="130" t="s">
        <v>8</v>
      </c>
    </row>
    <row r="159" spans="1:11" ht="12.95">
      <c r="A159" s="132" t="s">
        <v>349</v>
      </c>
      <c r="B159" s="127" t="s">
        <v>52</v>
      </c>
      <c r="C159" s="127" t="s">
        <v>8</v>
      </c>
      <c r="D159" s="528">
        <v>0.99</v>
      </c>
      <c r="E159" s="134" t="s">
        <v>8</v>
      </c>
      <c r="F159" s="249" t="s">
        <v>8</v>
      </c>
      <c r="G159" s="134" t="s">
        <v>8</v>
      </c>
      <c r="H159" s="249" t="s">
        <v>8</v>
      </c>
      <c r="I159" s="249" t="s">
        <v>8</v>
      </c>
      <c r="J159" s="249" t="s">
        <v>8</v>
      </c>
      <c r="K159" s="249" t="s">
        <v>8</v>
      </c>
    </row>
    <row r="160" spans="1:11" ht="12.95">
      <c r="A160" s="132" t="s">
        <v>350</v>
      </c>
      <c r="B160" s="127" t="s">
        <v>52</v>
      </c>
      <c r="C160" s="127" t="s">
        <v>8</v>
      </c>
      <c r="D160" s="527">
        <v>0.99</v>
      </c>
      <c r="E160" s="134" t="s">
        <v>8</v>
      </c>
      <c r="F160" s="249" t="s">
        <v>8</v>
      </c>
      <c r="G160" s="134" t="s">
        <v>8</v>
      </c>
      <c r="H160" s="249" t="s">
        <v>8</v>
      </c>
      <c r="I160" s="249" t="s">
        <v>8</v>
      </c>
      <c r="J160" s="249" t="s">
        <v>8</v>
      </c>
      <c r="K160" s="249" t="s">
        <v>8</v>
      </c>
    </row>
    <row r="161" spans="1:11" ht="12.95">
      <c r="A161" s="129" t="s">
        <v>352</v>
      </c>
      <c r="B161" s="127" t="s">
        <v>52</v>
      </c>
      <c r="C161" s="127" t="s">
        <v>8</v>
      </c>
      <c r="D161" s="527">
        <v>0.99</v>
      </c>
      <c r="E161" s="134" t="s">
        <v>8</v>
      </c>
      <c r="F161" s="249" t="s">
        <v>8</v>
      </c>
      <c r="G161" s="134" t="s">
        <v>8</v>
      </c>
      <c r="H161" s="249" t="s">
        <v>8</v>
      </c>
      <c r="I161" s="249" t="s">
        <v>8</v>
      </c>
      <c r="J161" s="249" t="s">
        <v>8</v>
      </c>
      <c r="K161" s="249" t="s">
        <v>8</v>
      </c>
    </row>
    <row r="162" spans="1:11" ht="12.95">
      <c r="A162" s="129" t="s">
        <v>354</v>
      </c>
      <c r="B162" s="127" t="s">
        <v>52</v>
      </c>
      <c r="C162" s="127" t="s">
        <v>8</v>
      </c>
      <c r="D162" s="527">
        <v>0.99</v>
      </c>
      <c r="E162" s="134" t="s">
        <v>8</v>
      </c>
      <c r="F162" s="249" t="s">
        <v>8</v>
      </c>
      <c r="G162" s="134" t="s">
        <v>8</v>
      </c>
      <c r="H162" s="249" t="s">
        <v>8</v>
      </c>
      <c r="I162" s="249" t="s">
        <v>8</v>
      </c>
      <c r="J162" s="249" t="s">
        <v>8</v>
      </c>
      <c r="K162" s="249" t="s">
        <v>8</v>
      </c>
    </row>
    <row r="163" spans="1:11" ht="26.25" customHeight="1">
      <c r="A163" s="553" t="s">
        <v>358</v>
      </c>
      <c r="B163" s="611"/>
      <c r="C163" s="611"/>
      <c r="D163" s="611"/>
      <c r="E163" s="611"/>
      <c r="F163" s="611"/>
      <c r="G163" s="611"/>
      <c r="H163" s="611"/>
      <c r="I163" s="611"/>
      <c r="J163" s="611"/>
      <c r="K163" s="612"/>
    </row>
    <row r="164" spans="1:11">
      <c r="A164" s="302"/>
      <c r="B164" s="303"/>
      <c r="C164" s="303"/>
      <c r="D164" s="303"/>
      <c r="E164" s="303"/>
      <c r="F164" s="262"/>
      <c r="G164" s="304"/>
      <c r="H164" s="304"/>
      <c r="I164" s="305"/>
      <c r="J164" s="305"/>
      <c r="K164" s="295"/>
    </row>
    <row r="165" spans="1:11" ht="15.6">
      <c r="A165" s="566" t="s">
        <v>359</v>
      </c>
      <c r="B165" s="566"/>
      <c r="C165" s="566"/>
      <c r="D165" s="566"/>
      <c r="E165" s="566"/>
      <c r="F165" s="566"/>
      <c r="G165" s="566"/>
      <c r="H165" s="566"/>
      <c r="I165" s="566"/>
      <c r="J165" s="566"/>
      <c r="K165" s="567"/>
    </row>
    <row r="166" spans="1:11" ht="14.45">
      <c r="A166" s="129" t="s">
        <v>360</v>
      </c>
      <c r="B166" s="127" t="s">
        <v>361</v>
      </c>
      <c r="C166" s="127" t="s">
        <v>8</v>
      </c>
      <c r="D166" s="185">
        <v>4826</v>
      </c>
      <c r="E166" s="186">
        <v>13734</v>
      </c>
      <c r="F166" s="186">
        <v>7652</v>
      </c>
      <c r="G166" s="134" t="s">
        <v>8</v>
      </c>
      <c r="H166" s="249" t="s">
        <v>8</v>
      </c>
      <c r="I166" s="249" t="s">
        <v>8</v>
      </c>
      <c r="J166" s="249" t="s">
        <v>8</v>
      </c>
      <c r="K166" s="249" t="s">
        <v>8</v>
      </c>
    </row>
    <row r="167" spans="1:11" ht="15.95">
      <c r="A167" s="623" t="s">
        <v>362</v>
      </c>
      <c r="B167" s="624"/>
      <c r="C167" s="624"/>
      <c r="D167" s="624"/>
      <c r="E167" s="624"/>
      <c r="F167" s="624"/>
      <c r="G167" s="624"/>
      <c r="H167" s="624"/>
      <c r="I167" s="624"/>
      <c r="J167" s="624"/>
      <c r="K167" s="625"/>
    </row>
    <row r="168" spans="1:11" ht="12.95">
      <c r="A168" s="124" t="s">
        <v>29</v>
      </c>
      <c r="B168" s="127" t="s">
        <v>52</v>
      </c>
      <c r="C168" s="127" t="s">
        <v>8</v>
      </c>
      <c r="D168" s="529">
        <v>0.5</v>
      </c>
      <c r="E168" s="530">
        <v>0.53</v>
      </c>
      <c r="F168" s="530">
        <v>0.53</v>
      </c>
      <c r="G168" s="134" t="s">
        <v>8</v>
      </c>
      <c r="H168" s="249" t="s">
        <v>8</v>
      </c>
      <c r="I168" s="249" t="s">
        <v>8</v>
      </c>
      <c r="J168" s="249" t="s">
        <v>8</v>
      </c>
      <c r="K168" s="249" t="s">
        <v>8</v>
      </c>
    </row>
    <row r="169" spans="1:11" ht="12.95">
      <c r="A169" s="125" t="s">
        <v>30</v>
      </c>
      <c r="B169" s="127" t="s">
        <v>52</v>
      </c>
      <c r="C169" s="127" t="s">
        <v>8</v>
      </c>
      <c r="D169" s="531">
        <v>0.43</v>
      </c>
      <c r="E169" s="530">
        <v>0.4</v>
      </c>
      <c r="F169" s="530">
        <v>0.4</v>
      </c>
      <c r="G169" s="134" t="s">
        <v>8</v>
      </c>
      <c r="H169" s="249" t="s">
        <v>8</v>
      </c>
      <c r="I169" s="249" t="s">
        <v>8</v>
      </c>
      <c r="J169" s="249" t="s">
        <v>8</v>
      </c>
      <c r="K169" s="249" t="s">
        <v>8</v>
      </c>
    </row>
    <row r="170" spans="1:11" ht="12.95">
      <c r="A170" s="125" t="s">
        <v>31</v>
      </c>
      <c r="B170" s="127" t="s">
        <v>52</v>
      </c>
      <c r="C170" s="127" t="s">
        <v>8</v>
      </c>
      <c r="D170" s="531">
        <v>7.0000000000000007E-2</v>
      </c>
      <c r="E170" s="530">
        <v>0.06</v>
      </c>
      <c r="F170" s="530">
        <v>0.06</v>
      </c>
      <c r="G170" s="134" t="s">
        <v>8</v>
      </c>
      <c r="H170" s="249" t="s">
        <v>8</v>
      </c>
      <c r="I170" s="249" t="s">
        <v>8</v>
      </c>
      <c r="J170" s="249" t="s">
        <v>8</v>
      </c>
      <c r="K170" s="249" t="s">
        <v>8</v>
      </c>
    </row>
    <row r="171" spans="1:11" ht="14.1">
      <c r="A171" s="623" t="s">
        <v>363</v>
      </c>
      <c r="B171" s="624"/>
      <c r="C171" s="624"/>
      <c r="D171" s="624"/>
      <c r="E171" s="624"/>
      <c r="F171" s="624"/>
      <c r="G171" s="624"/>
      <c r="H171" s="624"/>
      <c r="I171" s="624"/>
      <c r="J171" s="624"/>
      <c r="K171" s="625"/>
    </row>
    <row r="172" spans="1:11" ht="15">
      <c r="A172" s="124" t="s">
        <v>364</v>
      </c>
      <c r="B172" s="127" t="s">
        <v>52</v>
      </c>
      <c r="C172" s="127" t="s">
        <v>8</v>
      </c>
      <c r="D172" s="529">
        <v>0.51</v>
      </c>
      <c r="E172" s="249" t="s">
        <v>264</v>
      </c>
      <c r="F172" s="249" t="s">
        <v>265</v>
      </c>
      <c r="G172" s="249" t="s">
        <v>266</v>
      </c>
      <c r="H172" s="518">
        <v>0.51</v>
      </c>
      <c r="I172" s="249" t="s">
        <v>8</v>
      </c>
      <c r="J172" s="249" t="s">
        <v>8</v>
      </c>
      <c r="K172" s="249" t="s">
        <v>8</v>
      </c>
    </row>
    <row r="173" spans="1:11" ht="15">
      <c r="A173" s="125" t="s">
        <v>365</v>
      </c>
      <c r="B173" s="127" t="s">
        <v>52</v>
      </c>
      <c r="C173" s="127" t="s">
        <v>8</v>
      </c>
      <c r="D173" s="531">
        <v>0.44</v>
      </c>
      <c r="E173" s="249" t="s">
        <v>300</v>
      </c>
      <c r="F173" s="249" t="s">
        <v>299</v>
      </c>
      <c r="G173" s="249" t="s">
        <v>301</v>
      </c>
      <c r="H173" s="249" t="s">
        <v>8</v>
      </c>
      <c r="I173" s="249" t="s">
        <v>8</v>
      </c>
      <c r="J173" s="249" t="s">
        <v>8</v>
      </c>
      <c r="K173" s="249" t="s">
        <v>8</v>
      </c>
    </row>
    <row r="174" spans="1:11" ht="51" customHeight="1">
      <c r="A174" s="493" t="s">
        <v>366</v>
      </c>
      <c r="B174" s="127" t="s">
        <v>52</v>
      </c>
      <c r="C174" s="495" t="s">
        <v>367</v>
      </c>
      <c r="D174" s="494" t="s">
        <v>368</v>
      </c>
      <c r="E174" s="305" t="s">
        <v>369</v>
      </c>
      <c r="F174" s="134" t="s">
        <v>8</v>
      </c>
      <c r="G174" s="134" t="s">
        <v>8</v>
      </c>
      <c r="H174" s="134" t="s">
        <v>8</v>
      </c>
      <c r="I174" s="134" t="s">
        <v>8</v>
      </c>
      <c r="J174" s="134" t="s">
        <v>8</v>
      </c>
      <c r="K174" s="134" t="s">
        <v>8</v>
      </c>
    </row>
    <row r="175" spans="1:11" ht="63.75" customHeight="1">
      <c r="A175" s="553" t="s">
        <v>370</v>
      </c>
      <c r="B175" s="613"/>
      <c r="C175" s="613"/>
      <c r="D175" s="613"/>
      <c r="E175" s="613"/>
      <c r="F175" s="613"/>
      <c r="G175" s="613"/>
      <c r="H175" s="613"/>
      <c r="I175" s="613"/>
      <c r="J175" s="613"/>
      <c r="K175" s="614"/>
    </row>
    <row r="176" spans="1:11">
      <c r="A176" s="302"/>
      <c r="B176" s="303"/>
      <c r="C176" s="303"/>
      <c r="D176" s="303"/>
      <c r="E176" s="303"/>
      <c r="F176" s="262"/>
      <c r="G176" s="304"/>
      <c r="H176" s="304"/>
      <c r="I176" s="305"/>
      <c r="J176" s="305"/>
      <c r="K176" s="295"/>
    </row>
    <row r="177" spans="1:11" ht="18">
      <c r="A177" s="632" t="s">
        <v>371</v>
      </c>
      <c r="B177" s="633"/>
      <c r="C177" s="633"/>
      <c r="D177" s="633"/>
      <c r="E177" s="633"/>
      <c r="F177" s="633"/>
      <c r="G177" s="633"/>
      <c r="H177" s="633"/>
      <c r="I177" s="633"/>
      <c r="J177" s="633"/>
      <c r="K177" s="634"/>
    </row>
    <row r="178" spans="1:11" ht="65.099999999999994">
      <c r="A178" s="100" t="s">
        <v>372</v>
      </c>
      <c r="B178" s="277" t="s">
        <v>52</v>
      </c>
      <c r="C178" s="438" t="s">
        <v>373</v>
      </c>
      <c r="D178" s="156" t="s">
        <v>374</v>
      </c>
      <c r="E178" s="79" t="s">
        <v>375</v>
      </c>
      <c r="F178" s="532">
        <v>0.19</v>
      </c>
      <c r="G178" s="533">
        <v>0.23</v>
      </c>
      <c r="H178" s="81" t="s">
        <v>376</v>
      </c>
      <c r="I178" s="249" t="s">
        <v>8</v>
      </c>
      <c r="J178" s="249" t="s">
        <v>8</v>
      </c>
      <c r="K178" s="249" t="s">
        <v>8</v>
      </c>
    </row>
    <row r="179" spans="1:11" ht="65.099999999999994">
      <c r="A179" s="100" t="s">
        <v>377</v>
      </c>
      <c r="B179" s="306" t="s">
        <v>378</v>
      </c>
      <c r="C179" s="438" t="s">
        <v>379</v>
      </c>
      <c r="D179" s="156" t="s">
        <v>380</v>
      </c>
      <c r="E179" s="166">
        <v>78400</v>
      </c>
      <c r="F179" s="79" t="s">
        <v>381</v>
      </c>
      <c r="G179" s="80" t="s">
        <v>382</v>
      </c>
      <c r="H179" s="81" t="s">
        <v>383</v>
      </c>
      <c r="I179" s="249" t="s">
        <v>8</v>
      </c>
      <c r="J179" s="249" t="s">
        <v>8</v>
      </c>
      <c r="K179" s="249" t="s">
        <v>8</v>
      </c>
    </row>
    <row r="180" spans="1:11" ht="83.65" customHeight="1">
      <c r="A180" s="100" t="s">
        <v>384</v>
      </c>
      <c r="B180" s="106" t="s">
        <v>171</v>
      </c>
      <c r="C180" s="438" t="s">
        <v>385</v>
      </c>
      <c r="D180" s="178" t="s">
        <v>386</v>
      </c>
      <c r="E180" s="80" t="s">
        <v>387</v>
      </c>
      <c r="F180" s="79" t="s">
        <v>388</v>
      </c>
      <c r="G180" s="80" t="s">
        <v>389</v>
      </c>
      <c r="H180" s="81" t="s">
        <v>376</v>
      </c>
      <c r="I180" s="249" t="s">
        <v>8</v>
      </c>
      <c r="J180" s="249" t="s">
        <v>8</v>
      </c>
      <c r="K180" s="249" t="s">
        <v>8</v>
      </c>
    </row>
    <row r="181" spans="1:11" ht="135.75" customHeight="1">
      <c r="A181" s="615" t="s">
        <v>390</v>
      </c>
      <c r="B181" s="616"/>
      <c r="C181" s="616"/>
      <c r="D181" s="616"/>
      <c r="E181" s="616"/>
      <c r="F181" s="616"/>
      <c r="G181" s="616"/>
      <c r="H181" s="616"/>
      <c r="I181" s="616"/>
      <c r="J181" s="616"/>
      <c r="K181" s="617"/>
    </row>
    <row r="182" spans="1:11" ht="12.95">
      <c r="A182" s="187"/>
      <c r="B182" s="281"/>
      <c r="C182" s="281"/>
      <c r="D182" s="281"/>
      <c r="E182" s="281"/>
      <c r="F182" s="91"/>
      <c r="G182" s="91"/>
      <c r="H182" s="91"/>
      <c r="I182" s="281"/>
      <c r="J182" s="281"/>
      <c r="K182" s="307"/>
    </row>
    <row r="183" spans="1:11" ht="15.75" customHeight="1">
      <c r="A183" s="629" t="s">
        <v>391</v>
      </c>
      <c r="B183" s="630"/>
      <c r="C183" s="630"/>
      <c r="D183" s="630"/>
      <c r="E183" s="630"/>
      <c r="F183" s="630"/>
      <c r="G183" s="630"/>
      <c r="H183" s="630"/>
      <c r="I183" s="630"/>
      <c r="J183" s="630"/>
      <c r="K183" s="631"/>
    </row>
    <row r="184" spans="1:11" ht="15">
      <c r="A184" s="145" t="s">
        <v>392</v>
      </c>
      <c r="B184" s="277" t="s">
        <v>393</v>
      </c>
      <c r="C184" s="127" t="s">
        <v>8</v>
      </c>
      <c r="D184" s="190">
        <v>1141</v>
      </c>
      <c r="E184" s="308">
        <v>370</v>
      </c>
      <c r="F184" s="85" t="s">
        <v>394</v>
      </c>
      <c r="G184" s="86" t="s">
        <v>395</v>
      </c>
      <c r="H184" s="87" t="s">
        <v>396</v>
      </c>
      <c r="I184" s="309" t="s">
        <v>8</v>
      </c>
      <c r="J184" s="309" t="s">
        <v>8</v>
      </c>
      <c r="K184" s="309" t="s">
        <v>8</v>
      </c>
    </row>
    <row r="185" spans="1:11" ht="26.1">
      <c r="A185" s="100" t="s">
        <v>397</v>
      </c>
      <c r="B185" s="310" t="s">
        <v>398</v>
      </c>
      <c r="C185" s="127" t="s">
        <v>8</v>
      </c>
      <c r="D185" s="189" t="s">
        <v>399</v>
      </c>
      <c r="E185" s="311" t="s">
        <v>400</v>
      </c>
      <c r="F185" s="102" t="s">
        <v>401</v>
      </c>
      <c r="G185" s="103" t="s">
        <v>402</v>
      </c>
      <c r="H185" s="103" t="s">
        <v>403</v>
      </c>
      <c r="I185" s="295" t="s">
        <v>8</v>
      </c>
      <c r="J185" s="249" t="s">
        <v>8</v>
      </c>
      <c r="K185" s="249" t="s">
        <v>8</v>
      </c>
    </row>
    <row r="186" spans="1:11" ht="42.95" customHeight="1">
      <c r="A186" s="605" t="s">
        <v>404</v>
      </c>
      <c r="B186" s="616"/>
      <c r="C186" s="616"/>
      <c r="D186" s="616"/>
      <c r="E186" s="616"/>
      <c r="F186" s="616"/>
      <c r="G186" s="616"/>
      <c r="H186" s="616"/>
      <c r="I186" s="616"/>
      <c r="J186" s="616"/>
      <c r="K186" s="617"/>
    </row>
    <row r="187" spans="1:11">
      <c r="A187" s="312"/>
      <c r="B187" s="280"/>
      <c r="C187" s="280"/>
      <c r="D187" s="280"/>
      <c r="E187" s="280"/>
      <c r="F187" s="91"/>
      <c r="G187" s="91"/>
      <c r="H187" s="91"/>
      <c r="I187" s="281"/>
      <c r="J187" s="281"/>
      <c r="K187" s="281"/>
    </row>
    <row r="188" spans="1:11" ht="12.95">
      <c r="A188" s="629" t="s">
        <v>405</v>
      </c>
      <c r="B188" s="630"/>
      <c r="C188" s="630"/>
      <c r="D188" s="630"/>
      <c r="E188" s="630"/>
      <c r="F188" s="630"/>
      <c r="G188" s="630"/>
      <c r="H188" s="630"/>
      <c r="I188" s="630"/>
      <c r="J188" s="630"/>
      <c r="K188" s="631"/>
    </row>
    <row r="189" spans="1:11" ht="15">
      <c r="A189" s="101" t="s">
        <v>406</v>
      </c>
      <c r="B189" s="277" t="s">
        <v>407</v>
      </c>
      <c r="C189" s="127" t="s">
        <v>8</v>
      </c>
      <c r="D189" s="188">
        <v>174</v>
      </c>
      <c r="E189" s="308">
        <v>217</v>
      </c>
      <c r="F189" s="82" t="s">
        <v>408</v>
      </c>
      <c r="G189" s="83" t="s">
        <v>409</v>
      </c>
      <c r="H189" s="84" t="s">
        <v>410</v>
      </c>
      <c r="I189" s="309" t="s">
        <v>8</v>
      </c>
      <c r="J189" s="309" t="s">
        <v>8</v>
      </c>
      <c r="K189" s="309" t="s">
        <v>8</v>
      </c>
    </row>
    <row r="190" spans="1:11" ht="15">
      <c r="A190" s="101" t="s">
        <v>411</v>
      </c>
      <c r="B190" s="313" t="s">
        <v>398</v>
      </c>
      <c r="C190" s="127" t="s">
        <v>8</v>
      </c>
      <c r="D190" s="188" t="s">
        <v>412</v>
      </c>
      <c r="E190" s="165" t="s">
        <v>413</v>
      </c>
      <c r="F190" s="82" t="s">
        <v>414</v>
      </c>
      <c r="G190" s="83" t="s">
        <v>415</v>
      </c>
      <c r="H190" s="84" t="s">
        <v>416</v>
      </c>
      <c r="I190" s="249" t="s">
        <v>8</v>
      </c>
      <c r="J190" s="249" t="s">
        <v>8</v>
      </c>
      <c r="K190" s="249" t="s">
        <v>8</v>
      </c>
    </row>
    <row r="191" spans="1:11" ht="15.95" customHeight="1">
      <c r="A191" s="92" t="s">
        <v>417</v>
      </c>
      <c r="B191" s="313" t="s">
        <v>398</v>
      </c>
      <c r="C191" s="127" t="s">
        <v>8</v>
      </c>
      <c r="D191" s="190" t="s">
        <v>418</v>
      </c>
      <c r="E191" s="314" t="s">
        <v>419</v>
      </c>
      <c r="F191" s="88" t="s">
        <v>420</v>
      </c>
      <c r="G191" s="89" t="s">
        <v>421</v>
      </c>
      <c r="H191" s="90" t="s">
        <v>422</v>
      </c>
      <c r="I191" s="249" t="s">
        <v>8</v>
      </c>
      <c r="J191" s="249" t="s">
        <v>8</v>
      </c>
      <c r="K191" s="249" t="s">
        <v>8</v>
      </c>
    </row>
    <row r="192" spans="1:11" ht="75" customHeight="1">
      <c r="A192" s="620" t="s">
        <v>423</v>
      </c>
      <c r="B192" s="621"/>
      <c r="C192" s="621"/>
      <c r="D192" s="621"/>
      <c r="E192" s="621"/>
      <c r="F192" s="621"/>
      <c r="G192" s="621"/>
      <c r="H192" s="621"/>
      <c r="I192" s="621"/>
      <c r="J192" s="621"/>
      <c r="K192" s="622"/>
    </row>
    <row r="193" spans="1:11" ht="15.95" customHeight="1">
      <c r="A193" s="618"/>
      <c r="B193" s="619"/>
      <c r="C193" s="619"/>
      <c r="D193" s="619"/>
      <c r="E193" s="619"/>
      <c r="F193" s="619"/>
      <c r="G193" s="619"/>
      <c r="H193" s="619"/>
      <c r="I193" s="619"/>
      <c r="J193" s="619"/>
      <c r="K193" s="619"/>
    </row>
    <row r="194" spans="1:11" ht="18">
      <c r="A194" s="626" t="s">
        <v>424</v>
      </c>
      <c r="B194" s="627"/>
      <c r="C194" s="627"/>
      <c r="D194" s="627"/>
      <c r="E194" s="627"/>
      <c r="F194" s="627"/>
      <c r="G194" s="627"/>
      <c r="H194" s="627"/>
      <c r="I194" s="627"/>
      <c r="J194" s="627"/>
      <c r="K194" s="628"/>
    </row>
    <row r="195" spans="1:11" ht="15">
      <c r="A195" s="92" t="s">
        <v>425</v>
      </c>
      <c r="B195" s="249" t="s">
        <v>83</v>
      </c>
      <c r="C195" s="258" t="s">
        <v>8</v>
      </c>
      <c r="D195" s="480">
        <v>42</v>
      </c>
      <c r="E195" s="290" t="s">
        <v>8</v>
      </c>
      <c r="F195" s="290" t="s">
        <v>8</v>
      </c>
      <c r="G195" s="290" t="s">
        <v>8</v>
      </c>
      <c r="H195" s="290" t="s">
        <v>8</v>
      </c>
      <c r="I195" s="290" t="s">
        <v>8</v>
      </c>
      <c r="J195" s="290" t="s">
        <v>8</v>
      </c>
      <c r="K195" s="290" t="s">
        <v>8</v>
      </c>
    </row>
    <row r="196" spans="1:11" ht="15">
      <c r="A196" s="92" t="s">
        <v>426</v>
      </c>
      <c r="B196" s="249" t="s">
        <v>83</v>
      </c>
      <c r="C196" s="258" t="s">
        <v>8</v>
      </c>
      <c r="D196" s="480">
        <v>1</v>
      </c>
      <c r="E196" s="290" t="s">
        <v>8</v>
      </c>
      <c r="F196" s="290" t="s">
        <v>8</v>
      </c>
      <c r="G196" s="290" t="s">
        <v>8</v>
      </c>
      <c r="H196" s="290" t="s">
        <v>8</v>
      </c>
      <c r="I196" s="290" t="s">
        <v>8</v>
      </c>
      <c r="J196" s="290" t="s">
        <v>8</v>
      </c>
      <c r="K196" s="290" t="s">
        <v>8</v>
      </c>
    </row>
    <row r="197" spans="1:11" ht="15">
      <c r="A197" s="92" t="s">
        <v>427</v>
      </c>
      <c r="B197" s="249" t="s">
        <v>83</v>
      </c>
      <c r="C197" s="258" t="s">
        <v>8</v>
      </c>
      <c r="D197" s="480">
        <v>2</v>
      </c>
      <c r="E197" s="290" t="s">
        <v>8</v>
      </c>
      <c r="F197" s="290" t="s">
        <v>8</v>
      </c>
      <c r="G197" s="290" t="s">
        <v>8</v>
      </c>
      <c r="H197" s="290" t="s">
        <v>8</v>
      </c>
      <c r="I197" s="290" t="s">
        <v>8</v>
      </c>
      <c r="J197" s="290" t="s">
        <v>8</v>
      </c>
      <c r="K197" s="290" t="s">
        <v>8</v>
      </c>
    </row>
    <row r="198" spans="1:11" ht="15">
      <c r="A198" s="145" t="s">
        <v>428</v>
      </c>
      <c r="B198" s="249" t="s">
        <v>83</v>
      </c>
      <c r="C198" s="258" t="s">
        <v>8</v>
      </c>
      <c r="D198" s="480">
        <v>21</v>
      </c>
      <c r="E198" s="481">
        <v>22</v>
      </c>
      <c r="F198" s="481">
        <v>19</v>
      </c>
      <c r="G198" s="481">
        <v>19</v>
      </c>
      <c r="H198" s="481">
        <v>21</v>
      </c>
      <c r="I198" s="481">
        <v>20</v>
      </c>
      <c r="J198" s="481">
        <v>25</v>
      </c>
      <c r="K198" s="481">
        <v>21</v>
      </c>
    </row>
    <row r="199" spans="1:11" ht="51" customHeight="1">
      <c r="A199" s="145" t="s">
        <v>429</v>
      </c>
      <c r="B199" s="249" t="s">
        <v>83</v>
      </c>
      <c r="C199" s="435" t="s">
        <v>430</v>
      </c>
      <c r="D199" s="408" t="s">
        <v>431</v>
      </c>
      <c r="E199" s="482">
        <v>81</v>
      </c>
      <c r="F199" s="482">
        <v>133</v>
      </c>
      <c r="G199" s="482">
        <v>75</v>
      </c>
      <c r="H199" s="482">
        <v>79</v>
      </c>
      <c r="I199" s="482">
        <v>80</v>
      </c>
      <c r="J199" s="482">
        <v>70</v>
      </c>
      <c r="K199" s="482">
        <v>65</v>
      </c>
    </row>
    <row r="200" spans="1:11" ht="55.5" customHeight="1">
      <c r="A200" s="92" t="s">
        <v>432</v>
      </c>
      <c r="B200" s="249" t="s">
        <v>112</v>
      </c>
      <c r="C200" s="435" t="s">
        <v>433</v>
      </c>
      <c r="D200" s="190" t="s">
        <v>434</v>
      </c>
      <c r="E200" s="284">
        <v>112000</v>
      </c>
      <c r="F200" s="284">
        <v>99000</v>
      </c>
      <c r="G200" s="284">
        <v>109000</v>
      </c>
      <c r="H200" s="249" t="s">
        <v>8</v>
      </c>
      <c r="I200" s="249" t="s">
        <v>8</v>
      </c>
      <c r="J200" s="249" t="s">
        <v>8</v>
      </c>
      <c r="K200" s="249" t="s">
        <v>8</v>
      </c>
    </row>
    <row r="201" spans="1:11" ht="140.1" customHeight="1">
      <c r="A201" s="568" t="s">
        <v>435</v>
      </c>
      <c r="B201" s="607"/>
      <c r="C201" s="607"/>
      <c r="D201" s="607"/>
      <c r="E201" s="607"/>
      <c r="F201" s="607"/>
      <c r="G201" s="607"/>
      <c r="H201" s="607"/>
      <c r="I201" s="607"/>
      <c r="J201" s="607"/>
      <c r="K201" s="608"/>
    </row>
  </sheetData>
  <mergeCells count="64">
    <mergeCell ref="A45:K45"/>
    <mergeCell ref="A74:K74"/>
    <mergeCell ref="A76:K76"/>
    <mergeCell ref="A156:K156"/>
    <mergeCell ref="A104:K104"/>
    <mergeCell ref="A118:K118"/>
    <mergeCell ref="A132:K132"/>
    <mergeCell ref="A145:K145"/>
    <mergeCell ref="A105:K105"/>
    <mergeCell ref="A134:K134"/>
    <mergeCell ref="A120:K120"/>
    <mergeCell ref="A96:K96"/>
    <mergeCell ref="A148:K148"/>
    <mergeCell ref="A106:K106"/>
    <mergeCell ref="A147:K147"/>
    <mergeCell ref="A97:K97"/>
    <mergeCell ref="B1:K1"/>
    <mergeCell ref="A70:K70"/>
    <mergeCell ref="A29:K29"/>
    <mergeCell ref="A19:K19"/>
    <mergeCell ref="A4:K4"/>
    <mergeCell ref="A26:K26"/>
    <mergeCell ref="A6:K6"/>
    <mergeCell ref="A16:K16"/>
    <mergeCell ref="A25:K25"/>
    <mergeCell ref="A32:K32"/>
    <mergeCell ref="A35:K35"/>
    <mergeCell ref="A51:K51"/>
    <mergeCell ref="A12:K12"/>
    <mergeCell ref="A57:K57"/>
    <mergeCell ref="A55:K55"/>
    <mergeCell ref="B2:K2"/>
    <mergeCell ref="A10:K10"/>
    <mergeCell ref="A23:K23"/>
    <mergeCell ref="A42:K42"/>
    <mergeCell ref="A43:K43"/>
    <mergeCell ref="A94:K94"/>
    <mergeCell ref="A78:K78"/>
    <mergeCell ref="A79:K79"/>
    <mergeCell ref="A62:K62"/>
    <mergeCell ref="A68:K68"/>
    <mergeCell ref="A72:K72"/>
    <mergeCell ref="A80:K80"/>
    <mergeCell ref="A87:K87"/>
    <mergeCell ref="A38:K38"/>
    <mergeCell ref="A61:K61"/>
    <mergeCell ref="A49:K49"/>
    <mergeCell ref="A44:K44"/>
    <mergeCell ref="A201:K201"/>
    <mergeCell ref="A154:K154"/>
    <mergeCell ref="A163:K163"/>
    <mergeCell ref="A175:K175"/>
    <mergeCell ref="A181:K181"/>
    <mergeCell ref="A193:K193"/>
    <mergeCell ref="A192:K192"/>
    <mergeCell ref="A186:K186"/>
    <mergeCell ref="A167:K167"/>
    <mergeCell ref="A194:K194"/>
    <mergeCell ref="A183:K183"/>
    <mergeCell ref="A165:K165"/>
    <mergeCell ref="A188:K188"/>
    <mergeCell ref="A177:K177"/>
    <mergeCell ref="A171:K171"/>
    <mergeCell ref="A157:K15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55"/>
  <sheetViews>
    <sheetView showGridLines="0" zoomScale="57" zoomScaleNormal="57" zoomScaleSheetLayoutView="93" workbookViewId="0">
      <pane ySplit="3" topLeftCell="A4" activePane="bottomLeft" state="frozen"/>
      <selection pane="bottomLeft" activeCell="B2" sqref="B2:K2"/>
      <selection sqref="A1:XFD1048576"/>
    </sheetView>
  </sheetViews>
  <sheetFormatPr defaultColWidth="9.140625" defaultRowHeight="12.95"/>
  <cols>
    <col min="1" max="1" width="76.85546875" style="68" customWidth="1"/>
    <col min="2" max="2" width="27.140625" style="13" customWidth="1"/>
    <col min="3" max="3" width="29.140625" style="13" customWidth="1"/>
    <col min="4" max="5" width="27.140625" style="13" customWidth="1"/>
    <col min="6" max="6" width="34.5703125" style="13" customWidth="1"/>
    <col min="7" max="11" width="27.140625" style="13" customWidth="1"/>
    <col min="12" max="16384" width="9.140625" style="11"/>
  </cols>
  <sheetData>
    <row r="1" spans="1:11" ht="39" customHeight="1">
      <c r="A1" s="675"/>
      <c r="B1" s="595" t="s">
        <v>436</v>
      </c>
      <c r="C1" s="595"/>
      <c r="D1" s="595"/>
      <c r="E1" s="595"/>
      <c r="F1" s="595"/>
      <c r="G1" s="595"/>
      <c r="H1" s="595"/>
      <c r="I1" s="595"/>
      <c r="J1" s="595"/>
      <c r="K1" s="595"/>
    </row>
    <row r="2" spans="1:11" ht="41.1" customHeight="1">
      <c r="A2" s="675"/>
      <c r="B2" s="682" t="s">
        <v>437</v>
      </c>
      <c r="C2" s="683"/>
      <c r="D2" s="683"/>
      <c r="E2" s="683"/>
      <c r="F2" s="683"/>
      <c r="G2" s="683"/>
      <c r="H2" s="683"/>
      <c r="I2" s="683"/>
      <c r="J2" s="683"/>
      <c r="K2" s="683"/>
    </row>
    <row r="3" spans="1:11" ht="17.45" customHeight="1">
      <c r="A3" s="676"/>
      <c r="B3" s="70" t="s">
        <v>4</v>
      </c>
      <c r="C3" s="70" t="s">
        <v>438</v>
      </c>
      <c r="D3" s="70">
        <v>2023</v>
      </c>
      <c r="E3" s="70">
        <v>2022</v>
      </c>
      <c r="F3" s="70">
        <v>2021</v>
      </c>
      <c r="G3" s="70">
        <v>2020</v>
      </c>
      <c r="H3" s="70">
        <v>2019</v>
      </c>
      <c r="I3" s="70">
        <v>2018</v>
      </c>
      <c r="J3" s="70">
        <v>2017</v>
      </c>
      <c r="K3" s="159">
        <v>2016</v>
      </c>
    </row>
    <row r="4" spans="1:11" s="17" customFormat="1" ht="19.5" customHeight="1">
      <c r="A4" s="14" t="s">
        <v>439</v>
      </c>
      <c r="B4" s="15"/>
      <c r="C4" s="15"/>
      <c r="D4" s="15"/>
      <c r="E4" s="15"/>
      <c r="F4" s="15"/>
      <c r="G4" s="15"/>
      <c r="H4" s="15"/>
      <c r="I4" s="15"/>
      <c r="J4" s="15"/>
      <c r="K4" s="15"/>
    </row>
    <row r="5" spans="1:11" s="17" customFormat="1" ht="19.5" customHeight="1">
      <c r="A5" s="677" t="s">
        <v>440</v>
      </c>
      <c r="B5" s="678"/>
      <c r="C5" s="678"/>
      <c r="D5" s="678"/>
      <c r="E5" s="678"/>
      <c r="F5" s="678"/>
      <c r="G5" s="678"/>
      <c r="H5" s="678"/>
      <c r="I5" s="678"/>
      <c r="J5" s="678"/>
      <c r="K5" s="678"/>
    </row>
    <row r="6" spans="1:11" s="22" customFormat="1" ht="19.5" customHeight="1">
      <c r="A6" s="19" t="s">
        <v>441</v>
      </c>
      <c r="B6" s="670" t="s">
        <v>442</v>
      </c>
      <c r="C6" s="671"/>
      <c r="D6" s="20">
        <v>2023</v>
      </c>
      <c r="E6" s="20">
        <v>2022</v>
      </c>
      <c r="F6" s="20">
        <v>2021</v>
      </c>
      <c r="G6" s="21" t="s">
        <v>443</v>
      </c>
      <c r="H6" s="21" t="s">
        <v>444</v>
      </c>
      <c r="I6" s="21" t="s">
        <v>445</v>
      </c>
      <c r="J6" s="21" t="s">
        <v>446</v>
      </c>
      <c r="K6" s="21" t="s">
        <v>447</v>
      </c>
    </row>
    <row r="7" spans="1:11" s="17" customFormat="1" ht="19.5" customHeight="1">
      <c r="A7" s="23" t="s">
        <v>448</v>
      </c>
      <c r="B7" s="300" t="s">
        <v>449</v>
      </c>
      <c r="C7" s="300" t="s">
        <v>8</v>
      </c>
      <c r="D7" s="388" t="s">
        <v>450</v>
      </c>
      <c r="E7" s="369" t="s">
        <v>451</v>
      </c>
      <c r="F7" s="369" t="s">
        <v>452</v>
      </c>
      <c r="G7" s="315">
        <v>22251.730118069288</v>
      </c>
      <c r="H7" s="315">
        <v>24726.528132522049</v>
      </c>
      <c r="I7" s="315">
        <v>23474.079701200772</v>
      </c>
      <c r="J7" s="316">
        <v>20623</v>
      </c>
      <c r="K7" s="316">
        <v>24700</v>
      </c>
    </row>
    <row r="8" spans="1:11" s="17" customFormat="1" ht="19.5" customHeight="1">
      <c r="A8" s="23" t="s">
        <v>453</v>
      </c>
      <c r="B8" s="300" t="s">
        <v>449</v>
      </c>
      <c r="C8" s="300" t="s">
        <v>8</v>
      </c>
      <c r="D8" s="388" t="s">
        <v>454</v>
      </c>
      <c r="E8" s="369" t="s">
        <v>455</v>
      </c>
      <c r="F8" s="369" t="s">
        <v>456</v>
      </c>
      <c r="G8" s="315">
        <v>34847.659170502113</v>
      </c>
      <c r="H8" s="315">
        <v>37395.255181638342</v>
      </c>
      <c r="I8" s="315">
        <v>40348.1858245529</v>
      </c>
      <c r="J8" s="316">
        <v>32572</v>
      </c>
      <c r="K8" s="316">
        <v>35269</v>
      </c>
    </row>
    <row r="9" spans="1:11" s="17" customFormat="1" ht="18" customHeight="1">
      <c r="A9" s="23" t="s">
        <v>457</v>
      </c>
      <c r="B9" s="300" t="s">
        <v>458</v>
      </c>
      <c r="C9" s="300" t="s">
        <v>8</v>
      </c>
      <c r="D9" s="389">
        <v>47034</v>
      </c>
      <c r="E9" s="315">
        <v>49765</v>
      </c>
      <c r="F9" s="315">
        <v>51270.837010374307</v>
      </c>
      <c r="G9" s="315">
        <f>SUM(G7:G8)</f>
        <v>57099.389288571401</v>
      </c>
      <c r="H9" s="315">
        <f>SUM(H7:H8)</f>
        <v>62121.783314160391</v>
      </c>
      <c r="I9" s="315">
        <f>SUM(I7:I8)</f>
        <v>63822.265525753668</v>
      </c>
      <c r="J9" s="316">
        <v>53195</v>
      </c>
      <c r="K9" s="316">
        <v>59969</v>
      </c>
    </row>
    <row r="10" spans="1:11" s="17" customFormat="1" ht="0.75" customHeight="1">
      <c r="A10" s="24" t="s">
        <v>459</v>
      </c>
      <c r="B10" s="317" t="s">
        <v>458</v>
      </c>
      <c r="C10" s="317"/>
      <c r="D10" s="390"/>
      <c r="E10" s="318"/>
      <c r="F10" s="318">
        <f>I9-F9</f>
        <v>12551.428515379361</v>
      </c>
      <c r="G10" s="318">
        <f>I9-G9</f>
        <v>6722.8762371822668</v>
      </c>
      <c r="H10" s="315">
        <f>I9-H9</f>
        <v>1700.4822115932766</v>
      </c>
      <c r="I10" s="25">
        <f>(SUM(F10:H10))/I9</f>
        <v>0.32864372317982232</v>
      </c>
      <c r="J10" s="318"/>
      <c r="K10" s="318"/>
    </row>
    <row r="11" spans="1:11" s="17" customFormat="1" ht="86.25" customHeight="1">
      <c r="A11" s="26" t="s">
        <v>460</v>
      </c>
      <c r="B11" s="258" t="s">
        <v>461</v>
      </c>
      <c r="C11" s="435" t="s">
        <v>462</v>
      </c>
      <c r="D11" s="25" t="s">
        <v>463</v>
      </c>
      <c r="E11" s="511">
        <f>($I9-E9)/($I9)</f>
        <v>0.22025644827793298</v>
      </c>
      <c r="F11" s="511">
        <f>(I9-F9)/(I9)</f>
        <v>0.19666222143610035</v>
      </c>
      <c r="G11" s="511">
        <f>(I9-G9)/I9</f>
        <v>0.10533747402729601</v>
      </c>
      <c r="H11" s="511">
        <f>(I9-H9)/I9</f>
        <v>2.664402771642594E-2</v>
      </c>
      <c r="I11" s="315" t="s">
        <v>8</v>
      </c>
      <c r="J11" s="315" t="s">
        <v>8</v>
      </c>
      <c r="K11" s="315" t="s">
        <v>8</v>
      </c>
    </row>
    <row r="12" spans="1:11" s="17" customFormat="1" ht="26.1">
      <c r="A12" s="26" t="s">
        <v>464</v>
      </c>
      <c r="B12" s="258" t="s">
        <v>465</v>
      </c>
      <c r="C12" s="300" t="s">
        <v>8</v>
      </c>
      <c r="D12" s="486">
        <v>0.87682385801964569</v>
      </c>
      <c r="E12" s="511">
        <f>E11/30%</f>
        <v>0.73418816092644323</v>
      </c>
      <c r="F12" s="511">
        <f>19.7/30</f>
        <v>0.65666666666666662</v>
      </c>
      <c r="G12" s="511">
        <f>10.5/30</f>
        <v>0.35</v>
      </c>
      <c r="H12" s="511">
        <f>2.7/30</f>
        <v>9.0000000000000011E-2</v>
      </c>
      <c r="I12" s="315" t="s">
        <v>8</v>
      </c>
      <c r="J12" s="315" t="s">
        <v>8</v>
      </c>
      <c r="K12" s="315" t="s">
        <v>8</v>
      </c>
    </row>
    <row r="13" spans="1:11" s="17" customFormat="1" ht="19.5" customHeight="1">
      <c r="A13" s="23" t="s">
        <v>466</v>
      </c>
      <c r="B13" s="300" t="s">
        <v>467</v>
      </c>
      <c r="C13" s="300" t="s">
        <v>8</v>
      </c>
      <c r="D13" s="391">
        <v>39.1</v>
      </c>
      <c r="E13" s="319">
        <v>41.3</v>
      </c>
      <c r="F13" s="319">
        <v>43.632788769572223</v>
      </c>
      <c r="G13" s="319">
        <v>48.158811079355424</v>
      </c>
      <c r="H13" s="319">
        <v>50.615457521930672</v>
      </c>
      <c r="I13" s="319">
        <v>52.964797763127656</v>
      </c>
      <c r="J13" s="319">
        <v>47.15</v>
      </c>
      <c r="K13" s="319">
        <v>52.87</v>
      </c>
    </row>
    <row r="14" spans="1:11" s="17" customFormat="1" ht="27.2" customHeight="1">
      <c r="A14" s="23" t="s">
        <v>468</v>
      </c>
      <c r="B14" s="300" t="s">
        <v>469</v>
      </c>
      <c r="C14" s="300" t="s">
        <v>8</v>
      </c>
      <c r="D14" s="392">
        <v>2.02</v>
      </c>
      <c r="E14" s="320">
        <v>2.2799999999999998</v>
      </c>
      <c r="F14" s="320">
        <v>2.5616206350424338</v>
      </c>
      <c r="G14" s="320">
        <v>3.0467840561888839</v>
      </c>
      <c r="H14" s="320">
        <v>3.3379010081771994</v>
      </c>
      <c r="I14" s="320">
        <v>3.5285446283071922</v>
      </c>
      <c r="J14" s="321">
        <v>3.27</v>
      </c>
      <c r="K14" s="320">
        <v>3.99</v>
      </c>
    </row>
    <row r="15" spans="1:11" s="22" customFormat="1" ht="19.5" customHeight="1">
      <c r="A15" s="28" t="s">
        <v>470</v>
      </c>
      <c r="B15" s="29"/>
      <c r="C15" s="29"/>
      <c r="D15" s="29"/>
      <c r="E15" s="29"/>
      <c r="F15" s="29"/>
      <c r="G15" s="29"/>
      <c r="H15" s="29"/>
      <c r="I15" s="29"/>
      <c r="J15" s="29"/>
      <c r="K15" s="30"/>
    </row>
    <row r="16" spans="1:11" s="17" customFormat="1" ht="19.5" customHeight="1">
      <c r="A16" s="32" t="s">
        <v>18</v>
      </c>
      <c r="B16" s="32"/>
      <c r="C16" s="32"/>
      <c r="D16" s="32"/>
      <c r="E16" s="32"/>
      <c r="F16" s="32"/>
      <c r="G16" s="32"/>
      <c r="H16" s="32"/>
      <c r="I16" s="32"/>
      <c r="J16" s="32"/>
      <c r="K16" s="32"/>
    </row>
    <row r="17" spans="1:11" s="17" customFormat="1" ht="19.5" customHeight="1">
      <c r="A17" s="26" t="s">
        <v>471</v>
      </c>
      <c r="B17" s="300" t="s">
        <v>449</v>
      </c>
      <c r="C17" s="300" t="s">
        <v>8</v>
      </c>
      <c r="D17" s="389">
        <v>20477</v>
      </c>
      <c r="E17" s="315">
        <v>21279</v>
      </c>
      <c r="F17" s="315">
        <v>20152.875326343041</v>
      </c>
      <c r="G17" s="315">
        <v>21236.603727832968</v>
      </c>
      <c r="H17" s="315">
        <v>23261.607854136768</v>
      </c>
      <c r="I17" s="315">
        <v>22402.116639480031</v>
      </c>
      <c r="J17" s="315">
        <v>20623</v>
      </c>
      <c r="K17" s="315">
        <v>24700</v>
      </c>
    </row>
    <row r="18" spans="1:11" s="17" customFormat="1" ht="19.5" customHeight="1">
      <c r="A18" s="26" t="s">
        <v>472</v>
      </c>
      <c r="B18" s="300" t="s">
        <v>449</v>
      </c>
      <c r="C18" s="300" t="s">
        <v>8</v>
      </c>
      <c r="D18" s="389">
        <v>19184</v>
      </c>
      <c r="E18" s="315">
        <v>21584</v>
      </c>
      <c r="F18" s="315">
        <v>24321.495193253399</v>
      </c>
      <c r="G18" s="315">
        <v>27137.526413519819</v>
      </c>
      <c r="H18" s="315">
        <v>30018.722439878922</v>
      </c>
      <c r="I18" s="315">
        <v>33060.254713085109</v>
      </c>
      <c r="J18" s="315">
        <v>32573</v>
      </c>
      <c r="K18" s="315">
        <v>35269</v>
      </c>
    </row>
    <row r="19" spans="1:11" s="17" customFormat="1" ht="19.5" customHeight="1">
      <c r="A19" s="26" t="s">
        <v>473</v>
      </c>
      <c r="B19" s="300" t="s">
        <v>449</v>
      </c>
      <c r="C19" s="300" t="s">
        <v>8</v>
      </c>
      <c r="D19" s="389">
        <f>SUM(D17:D18)</f>
        <v>39661</v>
      </c>
      <c r="E19" s="315">
        <f>SUM(E17:E18)</f>
        <v>42863</v>
      </c>
      <c r="F19" s="315">
        <f>SUM(F17:F18)</f>
        <v>44474.370519596443</v>
      </c>
      <c r="G19" s="315">
        <f>SUM(G17:G18)</f>
        <v>48374.130141352784</v>
      </c>
      <c r="H19" s="315">
        <v>53280.330294015686</v>
      </c>
      <c r="I19" s="315">
        <f>SUM(I17:I18)</f>
        <v>55462.37135256514</v>
      </c>
      <c r="J19" s="315">
        <v>53196</v>
      </c>
      <c r="K19" s="315">
        <v>59970</v>
      </c>
    </row>
    <row r="20" spans="1:11" s="17" customFormat="1" ht="19.5" customHeight="1">
      <c r="A20" s="33" t="s">
        <v>97</v>
      </c>
      <c r="B20" s="34"/>
      <c r="C20" s="34"/>
      <c r="D20" s="34"/>
      <c r="E20" s="34"/>
      <c r="F20" s="34"/>
      <c r="G20" s="34"/>
      <c r="H20" s="34"/>
      <c r="I20" s="34"/>
      <c r="J20" s="35"/>
      <c r="K20" s="32"/>
    </row>
    <row r="21" spans="1:11" s="17" customFormat="1" ht="24.95" customHeight="1">
      <c r="A21" s="26" t="s">
        <v>471</v>
      </c>
      <c r="B21" s="300" t="s">
        <v>449</v>
      </c>
      <c r="C21" s="300" t="s">
        <v>8</v>
      </c>
      <c r="D21" s="389">
        <v>844</v>
      </c>
      <c r="E21" s="315">
        <v>878</v>
      </c>
      <c r="F21" s="315">
        <v>864.20097620720844</v>
      </c>
      <c r="G21" s="315">
        <v>1015.1263902363224</v>
      </c>
      <c r="H21" s="315">
        <v>1464.9202783852813</v>
      </c>
      <c r="I21" s="322">
        <v>1071.9630617207392</v>
      </c>
      <c r="J21" s="323" t="s">
        <v>474</v>
      </c>
      <c r="K21" s="326" t="s">
        <v>474</v>
      </c>
    </row>
    <row r="22" spans="1:11" s="17" customFormat="1" ht="19.5" customHeight="1">
      <c r="A22" s="26" t="s">
        <v>472</v>
      </c>
      <c r="B22" s="300" t="s">
        <v>449</v>
      </c>
      <c r="C22" s="300" t="s">
        <v>8</v>
      </c>
      <c r="D22" s="389">
        <v>6529</v>
      </c>
      <c r="E22" s="315">
        <v>6024</v>
      </c>
      <c r="F22" s="315">
        <v>5932.2655145706303</v>
      </c>
      <c r="G22" s="315">
        <v>7710.1327569822952</v>
      </c>
      <c r="H22" s="315">
        <v>7376.5327417594217</v>
      </c>
      <c r="I22" s="315">
        <v>7287.9311114677948</v>
      </c>
      <c r="J22" s="324"/>
      <c r="K22" s="329"/>
    </row>
    <row r="23" spans="1:11" s="17" customFormat="1" ht="19.5" customHeight="1">
      <c r="A23" s="26" t="s">
        <v>475</v>
      </c>
      <c r="B23" s="300" t="s">
        <v>449</v>
      </c>
      <c r="C23" s="300" t="s">
        <v>8</v>
      </c>
      <c r="D23" s="389">
        <f>SUM(D21:D22)</f>
        <v>7373</v>
      </c>
      <c r="E23" s="315">
        <f>SUM(E21:E22)</f>
        <v>6902</v>
      </c>
      <c r="F23" s="315">
        <v>6797</v>
      </c>
      <c r="G23" s="315">
        <f>SUM(G21:G22)</f>
        <v>8725.2591472186177</v>
      </c>
      <c r="H23" s="315">
        <v>8842</v>
      </c>
      <c r="I23" s="315">
        <f>SUM(I21:I22)</f>
        <v>8359.8941731885334</v>
      </c>
      <c r="J23" s="325"/>
      <c r="K23" s="327"/>
    </row>
    <row r="24" spans="1:11" s="22" customFormat="1" ht="19.5" customHeight="1">
      <c r="A24" s="19" t="s">
        <v>476</v>
      </c>
      <c r="B24" s="20" t="s">
        <v>48</v>
      </c>
      <c r="C24" s="20"/>
      <c r="D24" s="20">
        <v>2023</v>
      </c>
      <c r="E24" s="20">
        <v>2022</v>
      </c>
      <c r="F24" s="20">
        <v>2021</v>
      </c>
      <c r="G24" s="20">
        <v>2020</v>
      </c>
      <c r="H24" s="20">
        <v>2019</v>
      </c>
      <c r="I24" s="20">
        <v>2018</v>
      </c>
      <c r="J24" s="20">
        <v>2017</v>
      </c>
      <c r="K24" s="20">
        <v>2016</v>
      </c>
    </row>
    <row r="25" spans="1:11" s="17" customFormat="1" ht="19.5" customHeight="1">
      <c r="A25" s="26" t="s">
        <v>477</v>
      </c>
      <c r="B25" s="300" t="s">
        <v>449</v>
      </c>
      <c r="C25" s="300" t="s">
        <v>8</v>
      </c>
      <c r="D25" s="388" t="s">
        <v>478</v>
      </c>
      <c r="E25" s="369" t="s">
        <v>479</v>
      </c>
      <c r="F25" s="369" t="s">
        <v>480</v>
      </c>
      <c r="G25" s="369" t="s">
        <v>481</v>
      </c>
      <c r="H25" s="369" t="s">
        <v>482</v>
      </c>
      <c r="I25" s="369" t="s">
        <v>483</v>
      </c>
      <c r="J25" s="315">
        <v>11385.182026834556</v>
      </c>
      <c r="K25" s="315">
        <v>12882</v>
      </c>
    </row>
    <row r="26" spans="1:11" s="17" customFormat="1" ht="19.5" customHeight="1">
      <c r="A26" s="26" t="s">
        <v>484</v>
      </c>
      <c r="B26" s="300" t="s">
        <v>449</v>
      </c>
      <c r="C26" s="300" t="s">
        <v>8</v>
      </c>
      <c r="D26" s="388" t="s">
        <v>485</v>
      </c>
      <c r="E26" s="369" t="s">
        <v>486</v>
      </c>
      <c r="F26" s="369" t="s">
        <v>487</v>
      </c>
      <c r="G26" s="369" t="s">
        <v>488</v>
      </c>
      <c r="H26" s="369" t="s">
        <v>489</v>
      </c>
      <c r="I26" s="369" t="s">
        <v>490</v>
      </c>
      <c r="J26" s="315">
        <v>11455</v>
      </c>
      <c r="K26" s="315">
        <v>11087</v>
      </c>
    </row>
    <row r="27" spans="1:11" s="17" customFormat="1" ht="19.5" customHeight="1">
      <c r="A27" s="26" t="s">
        <v>491</v>
      </c>
      <c r="B27" s="300" t="s">
        <v>449</v>
      </c>
      <c r="C27" s="300" t="s">
        <v>8</v>
      </c>
      <c r="D27" s="388" t="s">
        <v>492</v>
      </c>
      <c r="E27" s="369" t="s">
        <v>493</v>
      </c>
      <c r="F27" s="369" t="s">
        <v>494</v>
      </c>
      <c r="G27" s="315">
        <v>4580.5362752572601</v>
      </c>
      <c r="H27" s="315">
        <v>8538.3757656822509</v>
      </c>
      <c r="I27" s="315">
        <v>9276.6300852719469</v>
      </c>
      <c r="J27" s="326" t="s">
        <v>495</v>
      </c>
      <c r="K27" s="326" t="s">
        <v>495</v>
      </c>
    </row>
    <row r="28" spans="1:11" s="17" customFormat="1" ht="19.5" customHeight="1">
      <c r="A28" s="23" t="s">
        <v>496</v>
      </c>
      <c r="B28" s="300" t="s">
        <v>449</v>
      </c>
      <c r="C28" s="300" t="s">
        <v>8</v>
      </c>
      <c r="D28" s="388" t="s">
        <v>497</v>
      </c>
      <c r="E28" s="369" t="s">
        <v>498</v>
      </c>
      <c r="F28" s="369" t="s">
        <v>499</v>
      </c>
      <c r="G28" s="315">
        <v>15194.53627525726</v>
      </c>
      <c r="H28" s="315">
        <v>28704.375765682249</v>
      </c>
      <c r="I28" s="315">
        <v>32200.656452030544</v>
      </c>
      <c r="J28" s="327"/>
      <c r="K28" s="327"/>
    </row>
    <row r="29" spans="1:11" s="38" customFormat="1" ht="19.5" customHeight="1">
      <c r="A29" s="19" t="s">
        <v>500</v>
      </c>
      <c r="B29" s="20" t="s">
        <v>501</v>
      </c>
      <c r="C29" s="20"/>
      <c r="D29" s="37">
        <v>71031</v>
      </c>
      <c r="E29" s="37">
        <v>67530.522003792037</v>
      </c>
      <c r="F29" s="37">
        <v>61502.875110103691</v>
      </c>
      <c r="G29" s="37">
        <v>72293.925563828656</v>
      </c>
      <c r="H29" s="37">
        <v>90826.159079842648</v>
      </c>
      <c r="I29" s="37">
        <v>96022.921977784208</v>
      </c>
      <c r="J29" s="37"/>
      <c r="K29" s="37"/>
    </row>
    <row r="30" spans="1:11" s="31" customFormat="1" ht="19.5" customHeight="1">
      <c r="A30" s="39" t="s">
        <v>502</v>
      </c>
      <c r="B30" s="40"/>
      <c r="C30" s="40"/>
      <c r="D30" s="40"/>
      <c r="E30" s="40"/>
      <c r="F30" s="41"/>
      <c r="G30" s="42"/>
      <c r="H30" s="42"/>
      <c r="I30" s="40"/>
      <c r="J30" s="40"/>
      <c r="K30" s="328"/>
    </row>
    <row r="31" spans="1:11" s="22" customFormat="1" ht="19.5" customHeight="1">
      <c r="A31" s="43" t="s">
        <v>503</v>
      </c>
      <c r="B31" s="670" t="s">
        <v>442</v>
      </c>
      <c r="C31" s="671"/>
      <c r="D31" s="20">
        <v>2023</v>
      </c>
      <c r="E31" s="20">
        <v>2022</v>
      </c>
      <c r="F31" s="20">
        <v>2021</v>
      </c>
      <c r="G31" s="21" t="s">
        <v>443</v>
      </c>
      <c r="H31" s="21" t="s">
        <v>444</v>
      </c>
      <c r="I31" s="21" t="s">
        <v>445</v>
      </c>
      <c r="J31" s="20">
        <v>2017</v>
      </c>
      <c r="K31" s="20">
        <v>2016</v>
      </c>
    </row>
    <row r="32" spans="1:11" s="17" customFormat="1" ht="19.5" customHeight="1">
      <c r="A32" s="33" t="s">
        <v>18</v>
      </c>
      <c r="B32" s="34"/>
      <c r="C32" s="34"/>
      <c r="D32" s="34"/>
      <c r="E32" s="34"/>
      <c r="F32" s="34"/>
      <c r="G32" s="34"/>
      <c r="H32" s="34"/>
      <c r="I32" s="34"/>
      <c r="J32" s="34"/>
      <c r="K32" s="34"/>
    </row>
    <row r="33" spans="1:11" s="17" customFormat="1" ht="19.5" customHeight="1">
      <c r="A33" s="26" t="s">
        <v>504</v>
      </c>
      <c r="B33" s="258" t="s">
        <v>505</v>
      </c>
      <c r="C33" s="300" t="s">
        <v>8</v>
      </c>
      <c r="D33" s="389">
        <v>579577</v>
      </c>
      <c r="E33" s="315">
        <v>647627</v>
      </c>
      <c r="F33" s="315">
        <v>698280.8915501273</v>
      </c>
      <c r="G33" s="315">
        <v>752778.77430778719</v>
      </c>
      <c r="H33" s="315">
        <v>829555.17128763895</v>
      </c>
      <c r="I33" s="315">
        <v>837339.70027134859</v>
      </c>
      <c r="J33" s="315">
        <v>882348</v>
      </c>
      <c r="K33" s="315">
        <v>921944</v>
      </c>
    </row>
    <row r="34" spans="1:11" s="17" customFormat="1" ht="19.5" customHeight="1">
      <c r="A34" s="26" t="s">
        <v>506</v>
      </c>
      <c r="B34" s="258" t="s">
        <v>505</v>
      </c>
      <c r="C34" s="300" t="s">
        <v>8</v>
      </c>
      <c r="D34" s="389">
        <v>390284</v>
      </c>
      <c r="E34" s="315">
        <v>401451</v>
      </c>
      <c r="F34" s="315">
        <v>387297.744381578</v>
      </c>
      <c r="G34" s="315">
        <v>400897.90661898721</v>
      </c>
      <c r="H34" s="315">
        <v>431767.66794755083</v>
      </c>
      <c r="I34" s="315">
        <v>414008.94399929547</v>
      </c>
      <c r="J34" s="315">
        <v>384676</v>
      </c>
      <c r="K34" s="315">
        <v>448596</v>
      </c>
    </row>
    <row r="35" spans="1:11" s="17" customFormat="1" ht="19.5" customHeight="1">
      <c r="A35" s="26" t="s">
        <v>507</v>
      </c>
      <c r="B35" s="258" t="s">
        <v>505</v>
      </c>
      <c r="C35" s="300" t="s">
        <v>8</v>
      </c>
      <c r="D35" s="389">
        <v>69747</v>
      </c>
      <c r="E35" s="315">
        <v>145647</v>
      </c>
      <c r="F35" s="315">
        <f>29047.7837295555+34870.5969757736+17422.5087420276+1197.37218571577</f>
        <v>82538.26163307247</v>
      </c>
      <c r="G35" s="315">
        <v>103222.80546543802</v>
      </c>
      <c r="H35" s="315">
        <v>108079.51009782281</v>
      </c>
      <c r="I35" s="315">
        <v>96741.410643098323</v>
      </c>
      <c r="J35" s="315">
        <v>82354</v>
      </c>
      <c r="K35" s="315">
        <v>81120</v>
      </c>
    </row>
    <row r="36" spans="1:11" s="17" customFormat="1" ht="19.5" customHeight="1">
      <c r="A36" s="26" t="s">
        <v>508</v>
      </c>
      <c r="B36" s="258" t="s">
        <v>505</v>
      </c>
      <c r="C36" s="300" t="s">
        <v>8</v>
      </c>
      <c r="D36" s="389">
        <f>SUM(D33:D35)</f>
        <v>1039608</v>
      </c>
      <c r="E36" s="315">
        <f>SUM(E33:E35)</f>
        <v>1194725</v>
      </c>
      <c r="F36" s="315">
        <f>SUM(F33:F35)</f>
        <v>1168116.8975647779</v>
      </c>
      <c r="G36" s="315">
        <v>1256899.4863922126</v>
      </c>
      <c r="H36" s="315">
        <v>1369402.3493330125</v>
      </c>
      <c r="I36" s="315">
        <v>1348090.0549137425</v>
      </c>
      <c r="J36" s="315">
        <v>1349378</v>
      </c>
      <c r="K36" s="315">
        <v>1451659</v>
      </c>
    </row>
    <row r="37" spans="1:11" s="17" customFormat="1" ht="18" customHeight="1">
      <c r="A37" s="33" t="s">
        <v>97</v>
      </c>
      <c r="B37" s="34"/>
      <c r="C37" s="34"/>
      <c r="D37" s="34"/>
      <c r="E37" s="34"/>
      <c r="F37" s="34"/>
      <c r="G37" s="44"/>
      <c r="H37" s="44"/>
      <c r="I37" s="44"/>
      <c r="J37" s="34"/>
      <c r="K37" s="34"/>
    </row>
    <row r="38" spans="1:11" s="17" customFormat="1" ht="27">
      <c r="A38" s="26" t="s">
        <v>504</v>
      </c>
      <c r="B38" s="258" t="s">
        <v>505</v>
      </c>
      <c r="C38" s="300" t="s">
        <v>8</v>
      </c>
      <c r="D38" s="389">
        <v>48146</v>
      </c>
      <c r="E38" s="315">
        <v>46085</v>
      </c>
      <c r="F38" s="315">
        <v>42179.609275153256</v>
      </c>
      <c r="G38" s="315">
        <v>55276.755893997099</v>
      </c>
      <c r="H38" s="315">
        <v>54128.425966599825</v>
      </c>
      <c r="I38" s="315">
        <v>50947.294836099703</v>
      </c>
      <c r="J38" s="326" t="s">
        <v>509</v>
      </c>
      <c r="K38" s="326" t="s">
        <v>509</v>
      </c>
    </row>
    <row r="39" spans="1:11" s="17" customFormat="1" ht="19.5" customHeight="1">
      <c r="A39" s="26" t="s">
        <v>506</v>
      </c>
      <c r="B39" s="258" t="s">
        <v>505</v>
      </c>
      <c r="C39" s="300" t="s">
        <v>8</v>
      </c>
      <c r="D39" s="389">
        <v>16790</v>
      </c>
      <c r="E39" s="315">
        <v>17185</v>
      </c>
      <c r="F39" s="315">
        <v>17023.008945621386</v>
      </c>
      <c r="G39" s="315">
        <v>17610.238776328799</v>
      </c>
      <c r="H39" s="315">
        <v>25047.149547250523</v>
      </c>
      <c r="I39" s="315">
        <v>20846.281851691238</v>
      </c>
      <c r="J39" s="329"/>
      <c r="K39" s="329"/>
    </row>
    <row r="40" spans="1:11" s="17" customFormat="1" ht="19.5" customHeight="1">
      <c r="A40" s="26" t="s">
        <v>507</v>
      </c>
      <c r="B40" s="258" t="s">
        <v>505</v>
      </c>
      <c r="C40" s="300" t="s">
        <v>8</v>
      </c>
      <c r="D40" s="389">
        <v>11844</v>
      </c>
      <c r="E40" s="315">
        <v>10839</v>
      </c>
      <c r="F40" s="315">
        <f>5840.13862712384+3763.36084256903</f>
        <v>9603.4994696928698</v>
      </c>
      <c r="G40" s="315">
        <f>5680.5645181963+2988.008661+1756.65026910513</f>
        <v>10425.223448301431</v>
      </c>
      <c r="H40" s="315">
        <v>12713.090894774814</v>
      </c>
      <c r="I40" s="315">
        <v>10830.363932921224</v>
      </c>
      <c r="J40" s="329"/>
      <c r="K40" s="329"/>
    </row>
    <row r="41" spans="1:11" s="17" customFormat="1" ht="19.5" customHeight="1">
      <c r="A41" s="26" t="s">
        <v>510</v>
      </c>
      <c r="B41" s="258" t="s">
        <v>505</v>
      </c>
      <c r="C41" s="300" t="s">
        <v>8</v>
      </c>
      <c r="D41" s="389">
        <f>SUM(D38:D40)</f>
        <v>76780</v>
      </c>
      <c r="E41" s="315">
        <f>SUM(E38:E40)</f>
        <v>74109</v>
      </c>
      <c r="F41" s="315">
        <f>SUM(F38:F40)</f>
        <v>68806.117690467509</v>
      </c>
      <c r="G41" s="315">
        <f>SUM(G38:G40)</f>
        <v>83312.218118627323</v>
      </c>
      <c r="H41" s="315">
        <v>91888.666408625155</v>
      </c>
      <c r="I41" s="315">
        <v>82623.940620712121</v>
      </c>
      <c r="J41" s="327"/>
      <c r="K41" s="327"/>
    </row>
    <row r="42" spans="1:11" s="17" customFormat="1" ht="19.5" customHeight="1">
      <c r="A42" s="45" t="s">
        <v>511</v>
      </c>
      <c r="B42" s="330" t="s">
        <v>505</v>
      </c>
      <c r="C42" s="330"/>
      <c r="D42" s="393">
        <f t="shared" ref="D42:I42" si="0">SUM(D36,D41)</f>
        <v>1116388</v>
      </c>
      <c r="E42" s="331">
        <f t="shared" si="0"/>
        <v>1268834</v>
      </c>
      <c r="F42" s="331">
        <f t="shared" si="0"/>
        <v>1236923.0152552454</v>
      </c>
      <c r="G42" s="331">
        <f t="shared" si="0"/>
        <v>1340211.7045108399</v>
      </c>
      <c r="H42" s="331">
        <f t="shared" si="0"/>
        <v>1461291.0157416377</v>
      </c>
      <c r="I42" s="331">
        <f t="shared" si="0"/>
        <v>1430713.9955344545</v>
      </c>
      <c r="J42" s="331">
        <v>1349378</v>
      </c>
      <c r="K42" s="331">
        <v>1451659</v>
      </c>
    </row>
    <row r="43" spans="1:11" s="17" customFormat="1" ht="19.5" customHeight="1">
      <c r="A43" s="23" t="s">
        <v>512</v>
      </c>
      <c r="B43" s="300" t="s">
        <v>513</v>
      </c>
      <c r="C43" s="300" t="s">
        <v>8</v>
      </c>
      <c r="D43" s="392">
        <v>0.93</v>
      </c>
      <c r="E43" s="320">
        <v>1.05</v>
      </c>
      <c r="F43" s="320">
        <v>1.0526530050198699</v>
      </c>
      <c r="G43" s="320">
        <v>1.1303623924537649</v>
      </c>
      <c r="H43" s="320">
        <v>1.1906276572969861</v>
      </c>
      <c r="I43" s="320">
        <v>1.1873203936920862</v>
      </c>
      <c r="J43" s="321">
        <v>1.2</v>
      </c>
      <c r="K43" s="321">
        <v>1.28</v>
      </c>
    </row>
    <row r="44" spans="1:11" s="17" customFormat="1" ht="19.5" customHeight="1">
      <c r="A44" s="23" t="s">
        <v>514</v>
      </c>
      <c r="B44" s="300" t="s">
        <v>515</v>
      </c>
      <c r="C44" s="300" t="s">
        <v>8</v>
      </c>
      <c r="D44" s="394">
        <v>47.9</v>
      </c>
      <c r="E44" s="332">
        <v>58.1</v>
      </c>
      <c r="F44" s="332">
        <v>61.799800912078211</v>
      </c>
      <c r="G44" s="332">
        <v>71.512772800157521</v>
      </c>
      <c r="H44" s="332">
        <v>78.517461902489501</v>
      </c>
      <c r="I44" s="332">
        <v>80.223953994306072</v>
      </c>
      <c r="J44" s="333">
        <v>82.89</v>
      </c>
      <c r="K44" s="333">
        <v>96.55</v>
      </c>
    </row>
    <row r="45" spans="1:11" s="17" customFormat="1" ht="15">
      <c r="A45" s="23" t="s">
        <v>516</v>
      </c>
      <c r="B45" s="300" t="s">
        <v>513</v>
      </c>
      <c r="C45" s="300" t="s">
        <v>8</v>
      </c>
      <c r="D45" s="392">
        <v>0.52</v>
      </c>
      <c r="E45" s="320">
        <v>0.57999999999999996</v>
      </c>
      <c r="F45" s="320">
        <v>0.63015075447634583</v>
      </c>
      <c r="G45" s="320">
        <v>0.68153082030257461</v>
      </c>
      <c r="H45" s="320">
        <v>0.72000588510879482</v>
      </c>
      <c r="I45" s="320">
        <v>0.73717127814112926</v>
      </c>
      <c r="J45" s="320">
        <v>0.78193482389752711</v>
      </c>
      <c r="K45" s="320">
        <v>0.81279849587738162</v>
      </c>
    </row>
    <row r="46" spans="1:11" s="22" customFormat="1" ht="19.5" customHeight="1">
      <c r="A46" s="677" t="s">
        <v>517</v>
      </c>
      <c r="B46" s="678"/>
      <c r="C46" s="678"/>
      <c r="D46" s="678"/>
      <c r="E46" s="678"/>
      <c r="F46" s="678"/>
      <c r="G46" s="678"/>
      <c r="H46" s="678"/>
      <c r="I46" s="678"/>
      <c r="J46" s="678"/>
      <c r="K46" s="680"/>
    </row>
    <row r="47" spans="1:11" s="22" customFormat="1" ht="19.5" customHeight="1">
      <c r="A47" s="43" t="s">
        <v>518</v>
      </c>
      <c r="B47" s="20" t="s">
        <v>48</v>
      </c>
      <c r="C47" s="20"/>
      <c r="D47" s="20">
        <v>2023</v>
      </c>
      <c r="E47" s="20">
        <v>2022</v>
      </c>
      <c r="F47" s="20">
        <v>2021</v>
      </c>
      <c r="G47" s="20">
        <v>2020</v>
      </c>
      <c r="H47" s="20">
        <v>2019</v>
      </c>
      <c r="I47" s="20">
        <v>2018</v>
      </c>
      <c r="J47" s="20">
        <v>2017</v>
      </c>
      <c r="K47" s="20">
        <v>2016</v>
      </c>
    </row>
    <row r="48" spans="1:11" s="22" customFormat="1" ht="19.5" customHeight="1">
      <c r="A48" s="33" t="s">
        <v>519</v>
      </c>
      <c r="B48" s="34"/>
      <c r="C48" s="34"/>
      <c r="D48" s="34"/>
      <c r="E48" s="34"/>
      <c r="F48" s="34"/>
      <c r="G48" s="34"/>
      <c r="H48" s="34"/>
      <c r="I48" s="34"/>
      <c r="J48" s="34"/>
      <c r="K48" s="34"/>
    </row>
    <row r="49" spans="1:11" s="17" customFormat="1" ht="19.5" customHeight="1">
      <c r="A49" s="26" t="s">
        <v>520</v>
      </c>
      <c r="B49" s="300" t="s">
        <v>449</v>
      </c>
      <c r="C49" s="300" t="s">
        <v>8</v>
      </c>
      <c r="D49" s="389">
        <f>(3494938+828700+23102)/1000</f>
        <v>4346.74</v>
      </c>
      <c r="E49" s="316">
        <f>3124307/1000</f>
        <v>3124.3069999999998</v>
      </c>
      <c r="F49" s="315">
        <v>405.23335694460002</v>
      </c>
      <c r="G49" s="315">
        <v>2349</v>
      </c>
      <c r="H49" s="315">
        <v>7879</v>
      </c>
      <c r="I49" s="315">
        <v>9261</v>
      </c>
      <c r="J49" s="315">
        <v>8161</v>
      </c>
      <c r="K49" s="315">
        <v>7711</v>
      </c>
    </row>
    <row r="50" spans="1:11" s="17" customFormat="1" ht="19.5" customHeight="1">
      <c r="A50" s="26" t="s">
        <v>521</v>
      </c>
      <c r="B50" s="300" t="s">
        <v>449</v>
      </c>
      <c r="C50" s="300" t="s">
        <v>8</v>
      </c>
      <c r="D50" s="389">
        <f>(432569+954325+156997+133914)/1000</f>
        <v>1677.8050000000001</v>
      </c>
      <c r="E50" s="316">
        <f>(485799+959785)/1000</f>
        <v>1445.5840000000001</v>
      </c>
      <c r="F50" s="315">
        <f>267.979758074315+528.857258034616</f>
        <v>796.83701610893104</v>
      </c>
      <c r="G50" s="315">
        <v>1541</v>
      </c>
      <c r="H50" s="315">
        <v>3011</v>
      </c>
      <c r="I50" s="315">
        <v>3270</v>
      </c>
      <c r="J50" s="315">
        <v>3245</v>
      </c>
      <c r="K50" s="315">
        <v>3327</v>
      </c>
    </row>
    <row r="51" spans="1:11" s="17" customFormat="1" ht="19.5" customHeight="1">
      <c r="A51" s="26" t="s">
        <v>522</v>
      </c>
      <c r="B51" s="300" t="s">
        <v>449</v>
      </c>
      <c r="C51" s="300" t="s">
        <v>8</v>
      </c>
      <c r="D51" s="389">
        <f>(13133+1241)/1000</f>
        <v>14.374000000000001</v>
      </c>
      <c r="E51" s="316">
        <f>9801/1000</f>
        <v>9.8010000000000002</v>
      </c>
      <c r="F51" s="315">
        <v>0.77500463040000001</v>
      </c>
      <c r="G51" s="315">
        <v>11</v>
      </c>
      <c r="H51" s="315">
        <v>69</v>
      </c>
      <c r="I51" s="315">
        <v>52</v>
      </c>
      <c r="J51" s="315">
        <v>49</v>
      </c>
      <c r="K51" s="315">
        <v>49</v>
      </c>
    </row>
    <row r="52" spans="1:11" s="17" customFormat="1" ht="19.5" customHeight="1">
      <c r="A52" s="26" t="s">
        <v>523</v>
      </c>
      <c r="B52" s="300" t="s">
        <v>449</v>
      </c>
      <c r="C52" s="300" t="s">
        <v>8</v>
      </c>
      <c r="D52" s="389">
        <f>SUM(D49:D51)</f>
        <v>6038.9189999999999</v>
      </c>
      <c r="E52" s="315">
        <f>SUM(E49:E51)</f>
        <v>4579.692</v>
      </c>
      <c r="F52" s="315">
        <f>SUM(F49:F51)</f>
        <v>1202.845377683931</v>
      </c>
      <c r="G52" s="315">
        <v>3901</v>
      </c>
      <c r="H52" s="315">
        <v>10958</v>
      </c>
      <c r="I52" s="315">
        <v>12582</v>
      </c>
      <c r="J52" s="315">
        <v>11455</v>
      </c>
      <c r="K52" s="315">
        <v>11087</v>
      </c>
    </row>
    <row r="53" spans="1:11" s="22" customFormat="1" ht="19.5" customHeight="1">
      <c r="A53" s="19" t="s">
        <v>524</v>
      </c>
      <c r="B53" s="20" t="s">
        <v>48</v>
      </c>
      <c r="C53" s="20"/>
      <c r="D53" s="20"/>
      <c r="E53" s="20">
        <v>2022</v>
      </c>
      <c r="F53" s="20">
        <v>2021</v>
      </c>
      <c r="G53" s="20">
        <v>2020</v>
      </c>
      <c r="H53" s="20">
        <v>2019</v>
      </c>
      <c r="I53" s="20">
        <v>2018</v>
      </c>
      <c r="J53" s="20">
        <v>2017</v>
      </c>
      <c r="K53" s="20">
        <v>2016</v>
      </c>
    </row>
    <row r="54" spans="1:11" s="17" customFormat="1" ht="19.5" customHeight="1">
      <c r="A54" s="33" t="s">
        <v>519</v>
      </c>
      <c r="B54" s="34"/>
      <c r="C54" s="34"/>
      <c r="D54" s="34"/>
      <c r="E54" s="34"/>
      <c r="F54" s="34"/>
      <c r="G54" s="34"/>
      <c r="H54" s="34"/>
      <c r="I54" s="34"/>
      <c r="J54" s="34"/>
      <c r="K54" s="34"/>
    </row>
    <row r="55" spans="1:11" s="17" customFormat="1" ht="19.5" customHeight="1">
      <c r="A55" s="26" t="s">
        <v>520</v>
      </c>
      <c r="B55" s="258" t="s">
        <v>525</v>
      </c>
      <c r="C55" s="300" t="s">
        <v>8</v>
      </c>
      <c r="D55" s="389">
        <f>35192980+8382917+179592</f>
        <v>43755489</v>
      </c>
      <c r="E55" s="315">
        <f>673514+4047325+26779378</f>
        <v>31500217</v>
      </c>
      <c r="F55" s="315">
        <v>4092844.51988</v>
      </c>
      <c r="G55" s="315">
        <v>23165953.62328</v>
      </c>
      <c r="H55" s="315">
        <v>76960530.80390799</v>
      </c>
      <c r="I55" s="315">
        <v>75856373</v>
      </c>
      <c r="J55" s="315">
        <v>67548829</v>
      </c>
      <c r="K55" s="315">
        <v>63760282</v>
      </c>
    </row>
    <row r="56" spans="1:11" s="17" customFormat="1" ht="19.5" customHeight="1">
      <c r="A56" s="147" t="s">
        <v>526</v>
      </c>
      <c r="B56" s="258" t="s">
        <v>525</v>
      </c>
      <c r="C56" s="300" t="s">
        <v>8</v>
      </c>
      <c r="D56" s="389">
        <f>2222704+4903683+801373+683551</f>
        <v>8611311</v>
      </c>
      <c r="E56" s="315">
        <f>2275314+4495300</f>
        <v>6770614</v>
      </c>
      <c r="F56" s="315">
        <f>1255123.55381692+2476982.61218</f>
        <v>3732106.1659969203</v>
      </c>
      <c r="G56" s="315">
        <v>7343733.5662241662</v>
      </c>
      <c r="H56" s="315">
        <v>13972605.994921502</v>
      </c>
      <c r="I56" s="315">
        <v>14049502</v>
      </c>
      <c r="J56" s="315">
        <v>13943349</v>
      </c>
      <c r="K56" s="315">
        <v>14295725</v>
      </c>
    </row>
    <row r="57" spans="1:11" s="17" customFormat="1" ht="19.5" customHeight="1">
      <c r="A57" s="26" t="s">
        <v>522</v>
      </c>
      <c r="B57" s="258" t="s">
        <v>525</v>
      </c>
      <c r="C57" s="300" t="s">
        <v>8</v>
      </c>
      <c r="D57" s="389">
        <f>185385+17516</f>
        <v>202901</v>
      </c>
      <c r="E57" s="315">
        <v>138361</v>
      </c>
      <c r="F57" s="315">
        <v>10940.293319999999</v>
      </c>
      <c r="G57" s="315">
        <v>156973.41461600002</v>
      </c>
      <c r="H57" s="315">
        <v>785066.37223875523</v>
      </c>
      <c r="I57" s="315">
        <v>448043</v>
      </c>
      <c r="J57" s="315">
        <v>427452</v>
      </c>
      <c r="K57" s="315">
        <v>427425</v>
      </c>
    </row>
    <row r="58" spans="1:11" s="17" customFormat="1" ht="19.5" customHeight="1">
      <c r="A58" s="26" t="s">
        <v>523</v>
      </c>
      <c r="B58" s="258" t="s">
        <v>525</v>
      </c>
      <c r="C58" s="300" t="s">
        <v>8</v>
      </c>
      <c r="D58" s="389">
        <f>SUM(D55:D57)</f>
        <v>52569701</v>
      </c>
      <c r="E58" s="315">
        <f>SUM(E55:E57)</f>
        <v>38409192</v>
      </c>
      <c r="F58" s="315">
        <f>SUM(F55:F57)</f>
        <v>7835890.979196921</v>
      </c>
      <c r="G58" s="315">
        <v>30666660.604120165</v>
      </c>
      <c r="H58" s="315">
        <v>91718203.171068251</v>
      </c>
      <c r="I58" s="315">
        <v>90353918</v>
      </c>
      <c r="J58" s="315">
        <v>81919630</v>
      </c>
      <c r="K58" s="315">
        <v>78483432</v>
      </c>
    </row>
    <row r="59" spans="1:11" s="17" customFormat="1" ht="19.5" customHeight="1">
      <c r="A59" s="43" t="s">
        <v>527</v>
      </c>
      <c r="B59" s="20" t="s">
        <v>48</v>
      </c>
      <c r="C59" s="20"/>
      <c r="D59" s="20">
        <v>2023</v>
      </c>
      <c r="E59" s="20">
        <v>2022</v>
      </c>
      <c r="F59" s="20">
        <v>2021</v>
      </c>
      <c r="G59" s="20">
        <v>2020</v>
      </c>
      <c r="H59" s="20">
        <v>2019</v>
      </c>
      <c r="I59" s="20">
        <v>2018</v>
      </c>
      <c r="J59" s="20">
        <v>2017</v>
      </c>
      <c r="K59" s="20">
        <v>2016</v>
      </c>
    </row>
    <row r="60" spans="1:11" s="17" customFormat="1" ht="28.9" customHeight="1">
      <c r="A60" s="147" t="s">
        <v>528</v>
      </c>
      <c r="B60" s="300" t="s">
        <v>529</v>
      </c>
      <c r="C60" s="300" t="s">
        <v>8</v>
      </c>
      <c r="D60" s="389">
        <v>130481</v>
      </c>
      <c r="E60" s="315">
        <v>54935</v>
      </c>
      <c r="F60" s="315">
        <v>13382.311787271188</v>
      </c>
      <c r="G60" s="315">
        <v>14713.519809515699</v>
      </c>
      <c r="H60" s="334" t="s">
        <v>530</v>
      </c>
      <c r="I60" s="326" t="s">
        <v>530</v>
      </c>
      <c r="J60" s="326" t="s">
        <v>530</v>
      </c>
      <c r="K60" s="326" t="s">
        <v>530</v>
      </c>
    </row>
    <row r="61" spans="1:11" s="17" customFormat="1" ht="19.5" customHeight="1">
      <c r="A61" s="147" t="s">
        <v>531</v>
      </c>
      <c r="B61" s="300" t="s">
        <v>529</v>
      </c>
      <c r="C61" s="300" t="s">
        <v>8</v>
      </c>
      <c r="D61" s="389">
        <v>13374</v>
      </c>
      <c r="E61" s="315">
        <v>12801</v>
      </c>
      <c r="F61" s="315">
        <v>11717</v>
      </c>
      <c r="G61" s="315">
        <v>0</v>
      </c>
      <c r="H61" s="329"/>
      <c r="I61" s="329"/>
      <c r="J61" s="329"/>
      <c r="K61" s="329"/>
    </row>
    <row r="62" spans="1:11" s="17" customFormat="1" ht="19.5" customHeight="1">
      <c r="A62" s="26" t="s">
        <v>532</v>
      </c>
      <c r="B62" s="300" t="s">
        <v>529</v>
      </c>
      <c r="C62" s="300" t="s">
        <v>8</v>
      </c>
      <c r="D62" s="389">
        <v>174367</v>
      </c>
      <c r="E62" s="315">
        <v>192698</v>
      </c>
      <c r="F62" s="315">
        <v>205683.4725</v>
      </c>
      <c r="G62" s="315">
        <f>224459869.500496/1000</f>
        <v>224459.86950049599</v>
      </c>
      <c r="H62" s="329"/>
      <c r="I62" s="329"/>
      <c r="J62" s="329"/>
      <c r="K62" s="329"/>
    </row>
    <row r="63" spans="1:11" s="17" customFormat="1" ht="19.5" customHeight="1">
      <c r="A63" s="473" t="s">
        <v>533</v>
      </c>
      <c r="B63" s="456" t="s">
        <v>52</v>
      </c>
      <c r="C63" s="456" t="s">
        <v>8</v>
      </c>
      <c r="D63" s="534">
        <f>(SUM(D60:D61)/D62)</f>
        <v>0.82501276044205607</v>
      </c>
      <c r="E63" s="535">
        <f>(SUM(E60:E61)/E62)</f>
        <v>0.35151376765716302</v>
      </c>
      <c r="F63" s="535">
        <f>(SUM(F60:F61)/F62)</f>
        <v>0.12202882167535939</v>
      </c>
      <c r="G63" s="535">
        <f>(SUM(G60:G61)/G62)</f>
        <v>6.5550781269981928E-2</v>
      </c>
      <c r="H63" s="329"/>
      <c r="I63" s="329"/>
      <c r="J63" s="329"/>
      <c r="K63" s="329"/>
    </row>
    <row r="64" spans="1:11" s="17" customFormat="1" ht="19.5" customHeight="1">
      <c r="A64" s="444" t="s">
        <v>534</v>
      </c>
      <c r="B64" s="462"/>
      <c r="C64" s="462"/>
      <c r="D64" s="462"/>
      <c r="E64" s="462"/>
      <c r="F64" s="462"/>
      <c r="G64" s="462"/>
      <c r="H64" s="462"/>
      <c r="I64" s="462"/>
      <c r="J64" s="462"/>
      <c r="K64" s="464"/>
    </row>
    <row r="65" spans="1:11" s="17" customFormat="1" ht="19.5" customHeight="1">
      <c r="A65" s="477" t="s">
        <v>535</v>
      </c>
      <c r="B65" s="280"/>
      <c r="C65" s="280"/>
      <c r="D65" s="280"/>
      <c r="E65" s="280"/>
      <c r="F65" s="280"/>
      <c r="G65" s="280"/>
      <c r="H65" s="280"/>
      <c r="I65" s="280"/>
      <c r="J65" s="280"/>
      <c r="K65" s="448"/>
    </row>
    <row r="66" spans="1:11" s="17" customFormat="1" ht="19.5" customHeight="1">
      <c r="A66" s="478" t="s">
        <v>536</v>
      </c>
      <c r="B66" s="207"/>
      <c r="C66" s="207"/>
      <c r="D66" s="207"/>
      <c r="E66" s="207"/>
      <c r="F66" s="207"/>
      <c r="G66" s="208"/>
      <c r="H66" s="208"/>
      <c r="I66" s="208"/>
      <c r="J66" s="62"/>
      <c r="K66" s="413"/>
    </row>
    <row r="67" spans="1:11" s="17" customFormat="1" ht="19.5" customHeight="1">
      <c r="A67" s="478" t="s">
        <v>537</v>
      </c>
      <c r="B67" s="207"/>
      <c r="C67" s="207"/>
      <c r="D67" s="207"/>
      <c r="E67" s="207"/>
      <c r="F67" s="207"/>
      <c r="G67" s="208"/>
      <c r="H67" s="208"/>
      <c r="I67" s="208"/>
      <c r="J67" s="62"/>
      <c r="K67" s="413"/>
    </row>
    <row r="68" spans="1:11" s="17" customFormat="1" ht="19.5" customHeight="1">
      <c r="A68" s="445" t="s">
        <v>538</v>
      </c>
      <c r="B68" s="441"/>
      <c r="C68" s="441"/>
      <c r="D68" s="441"/>
      <c r="E68" s="441"/>
      <c r="F68" s="441"/>
      <c r="G68" s="441"/>
      <c r="H68" s="441"/>
      <c r="I68" s="441"/>
      <c r="J68" s="62"/>
      <c r="K68" s="413"/>
    </row>
    <row r="69" spans="1:11" s="17" customFormat="1" ht="19.5" customHeight="1">
      <c r="A69" s="445" t="s">
        <v>539</v>
      </c>
      <c r="B69" s="280"/>
      <c r="C69" s="280"/>
      <c r="D69" s="280"/>
      <c r="E69" s="280"/>
      <c r="F69" s="280"/>
      <c r="G69" s="280"/>
      <c r="H69" s="280"/>
      <c r="I69" s="280"/>
      <c r="J69" s="280"/>
      <c r="K69" s="448"/>
    </row>
    <row r="70" spans="1:11" s="17" customFormat="1" ht="14.45">
      <c r="A70" s="445" t="s">
        <v>540</v>
      </c>
      <c r="B70" s="207"/>
      <c r="C70" s="207"/>
      <c r="D70" s="207"/>
      <c r="E70" s="207"/>
      <c r="F70" s="207"/>
      <c r="G70" s="208"/>
      <c r="H70" s="208"/>
      <c r="I70" s="208"/>
      <c r="J70" s="62"/>
      <c r="K70" s="413"/>
    </row>
    <row r="71" spans="1:11" s="17" customFormat="1" ht="19.5" customHeight="1">
      <c r="A71" s="476" t="s">
        <v>541</v>
      </c>
      <c r="B71" s="280"/>
      <c r="C71" s="280"/>
      <c r="D71" s="280"/>
      <c r="E71" s="280"/>
      <c r="F71" s="280"/>
      <c r="G71" s="280"/>
      <c r="H71" s="280"/>
      <c r="I71" s="280"/>
      <c r="J71" s="280"/>
      <c r="K71" s="448"/>
    </row>
    <row r="72" spans="1:11" s="17" customFormat="1" ht="19.5" customHeight="1">
      <c r="A72" s="445" t="s">
        <v>542</v>
      </c>
      <c r="B72" s="62"/>
      <c r="C72" s="62"/>
      <c r="D72" s="62"/>
      <c r="E72" s="62"/>
      <c r="F72" s="62"/>
      <c r="G72" s="62"/>
      <c r="H72" s="62"/>
      <c r="I72" s="62"/>
      <c r="J72" s="62"/>
      <c r="K72" s="413"/>
    </row>
    <row r="73" spans="1:11" s="17" customFormat="1" ht="19.5" customHeight="1">
      <c r="A73" s="445" t="s">
        <v>543</v>
      </c>
      <c r="B73" s="62"/>
      <c r="C73" s="62"/>
      <c r="D73" s="62"/>
      <c r="E73" s="62"/>
      <c r="F73" s="62"/>
      <c r="G73" s="62"/>
      <c r="H73" s="62"/>
      <c r="I73" s="62"/>
      <c r="J73" s="62"/>
      <c r="K73" s="413"/>
    </row>
    <row r="74" spans="1:11" s="17" customFormat="1" ht="19.5" customHeight="1">
      <c r="A74" s="479" t="s">
        <v>544</v>
      </c>
      <c r="B74" s="474"/>
      <c r="C74" s="474"/>
      <c r="D74" s="474"/>
      <c r="E74" s="474"/>
      <c r="F74" s="474"/>
      <c r="G74" s="474"/>
      <c r="H74" s="474"/>
      <c r="I74" s="474"/>
      <c r="J74" s="474"/>
      <c r="K74" s="475"/>
    </row>
    <row r="75" spans="1:11" s="17" customFormat="1" ht="19.5" customHeight="1">
      <c r="A75" s="479"/>
      <c r="B75" s="474"/>
      <c r="C75" s="474"/>
      <c r="D75" s="474"/>
      <c r="E75" s="474"/>
      <c r="F75" s="474"/>
      <c r="G75" s="474"/>
      <c r="H75" s="474"/>
      <c r="I75" s="474"/>
      <c r="J75" s="474"/>
      <c r="K75" s="475"/>
    </row>
    <row r="76" spans="1:11" s="17" customFormat="1" ht="19.5" customHeight="1">
      <c r="A76" s="684" t="s">
        <v>545</v>
      </c>
      <c r="B76" s="685"/>
      <c r="C76" s="685"/>
      <c r="D76" s="685"/>
      <c r="E76" s="685"/>
      <c r="F76" s="685"/>
      <c r="G76" s="685"/>
      <c r="H76" s="685"/>
      <c r="I76" s="685"/>
      <c r="J76" s="685"/>
      <c r="K76" s="686"/>
    </row>
    <row r="77" spans="1:11" s="17" customFormat="1" ht="19.5" customHeight="1">
      <c r="A77" s="46" t="s">
        <v>546</v>
      </c>
      <c r="B77" s="47" t="s">
        <v>48</v>
      </c>
      <c r="C77" s="47"/>
      <c r="D77" s="47">
        <v>2023</v>
      </c>
      <c r="E77" s="20">
        <v>2022</v>
      </c>
      <c r="F77" s="47">
        <v>2021</v>
      </c>
      <c r="G77" s="20">
        <v>2020</v>
      </c>
      <c r="H77" s="20">
        <v>2019</v>
      </c>
      <c r="I77" s="20">
        <v>2018</v>
      </c>
      <c r="J77" s="20">
        <v>2017</v>
      </c>
      <c r="K77" s="20">
        <v>2016</v>
      </c>
    </row>
    <row r="78" spans="1:11" s="17" customFormat="1" ht="19.5" customHeight="1">
      <c r="A78" s="26" t="s">
        <v>547</v>
      </c>
      <c r="B78" s="258" t="s">
        <v>548</v>
      </c>
      <c r="C78" s="300" t="s">
        <v>8</v>
      </c>
      <c r="D78" s="27">
        <v>457</v>
      </c>
      <c r="E78" s="315">
        <f>154.8368308558+13.8</f>
        <v>168.63683085580001</v>
      </c>
      <c r="F78" s="315">
        <v>97.719019057940002</v>
      </c>
      <c r="G78" s="315">
        <v>120.4730744806314</v>
      </c>
      <c r="H78" s="315">
        <v>468.48581602104701</v>
      </c>
      <c r="I78" s="315">
        <v>592.49939217998735</v>
      </c>
      <c r="J78" s="315">
        <v>882.48170643200569</v>
      </c>
      <c r="K78" s="315">
        <v>637.55302549215276</v>
      </c>
    </row>
    <row r="79" spans="1:11" s="17" customFormat="1" ht="19.5" customHeight="1">
      <c r="A79" s="26" t="s">
        <v>549</v>
      </c>
      <c r="B79" s="258" t="s">
        <v>548</v>
      </c>
      <c r="C79" s="300" t="s">
        <v>8</v>
      </c>
      <c r="D79" s="395">
        <v>259.8</v>
      </c>
      <c r="E79" s="335">
        <f>2.282852380322+(4450.27/1000)+125.21871+19.2</f>
        <v>151.15183238032199</v>
      </c>
      <c r="F79" s="315">
        <f>222.31696+1.802+2.43443+19.2</f>
        <v>245.75338999999997</v>
      </c>
      <c r="G79" s="315">
        <v>176.89703449599997</v>
      </c>
      <c r="H79" s="315">
        <v>538.45048647359999</v>
      </c>
      <c r="I79" s="315">
        <v>265.59679191200001</v>
      </c>
      <c r="J79" s="316">
        <v>219.36208071199999</v>
      </c>
      <c r="K79" s="316">
        <v>208</v>
      </c>
    </row>
    <row r="80" spans="1:11" s="17" customFormat="1" ht="19.5" customHeight="1">
      <c r="A80" s="26" t="s">
        <v>550</v>
      </c>
      <c r="B80" s="258" t="s">
        <v>52</v>
      </c>
      <c r="C80" s="536">
        <v>1</v>
      </c>
      <c r="D80" s="526">
        <v>1</v>
      </c>
      <c r="E80" s="524">
        <v>1</v>
      </c>
      <c r="F80" s="524">
        <v>1</v>
      </c>
      <c r="G80" s="524">
        <v>1</v>
      </c>
      <c r="H80" s="524">
        <v>1</v>
      </c>
      <c r="I80" s="524">
        <v>1</v>
      </c>
      <c r="J80" s="524">
        <v>1</v>
      </c>
      <c r="K80" s="524">
        <v>1</v>
      </c>
    </row>
    <row r="81" spans="1:11" s="36" customFormat="1" ht="19.5" customHeight="1">
      <c r="A81" s="677" t="s">
        <v>551</v>
      </c>
      <c r="B81" s="678"/>
      <c r="C81" s="678"/>
      <c r="D81" s="678"/>
      <c r="E81" s="678"/>
      <c r="F81" s="678"/>
      <c r="G81" s="678"/>
      <c r="H81" s="678"/>
      <c r="I81" s="678"/>
      <c r="J81" s="678"/>
      <c r="K81" s="680"/>
    </row>
    <row r="82" spans="1:11" s="17" customFormat="1" ht="19.5" customHeight="1">
      <c r="A82" s="230" t="s">
        <v>552</v>
      </c>
      <c r="B82" s="20" t="s">
        <v>48</v>
      </c>
      <c r="C82" s="20"/>
      <c r="D82" s="20">
        <v>2023</v>
      </c>
      <c r="E82" s="20">
        <v>2022</v>
      </c>
      <c r="F82" s="20">
        <v>2021</v>
      </c>
      <c r="G82" s="20">
        <v>2020</v>
      </c>
      <c r="H82" s="20">
        <v>2019</v>
      </c>
      <c r="I82" s="21" t="s">
        <v>553</v>
      </c>
      <c r="J82" s="20">
        <v>2017</v>
      </c>
      <c r="K82" s="20">
        <v>2016</v>
      </c>
    </row>
    <row r="83" spans="1:11" s="17" customFormat="1" ht="19.5" customHeight="1">
      <c r="A83" s="26" t="s">
        <v>18</v>
      </c>
      <c r="B83" s="258" t="s">
        <v>554</v>
      </c>
      <c r="C83" s="300" t="s">
        <v>8</v>
      </c>
      <c r="D83" s="389">
        <v>330564</v>
      </c>
      <c r="E83" s="315">
        <v>351106</v>
      </c>
      <c r="F83" s="315">
        <v>414529.3656591071</v>
      </c>
      <c r="G83" s="315">
        <v>515152.66252191697</v>
      </c>
      <c r="H83" s="315">
        <v>372977.23774061975</v>
      </c>
      <c r="I83" s="315">
        <v>386592.33754470566</v>
      </c>
      <c r="J83" s="315">
        <v>385276.20669032598</v>
      </c>
      <c r="K83" s="315">
        <v>353767</v>
      </c>
    </row>
    <row r="84" spans="1:11" s="36" customFormat="1" ht="19.5" customHeight="1">
      <c r="A84" s="677" t="s">
        <v>555</v>
      </c>
      <c r="B84" s="678"/>
      <c r="C84" s="678"/>
      <c r="D84" s="678"/>
      <c r="E84" s="678"/>
      <c r="F84" s="678"/>
      <c r="G84" s="678"/>
      <c r="H84" s="678"/>
      <c r="I84" s="678"/>
      <c r="J84" s="678"/>
      <c r="K84" s="680"/>
    </row>
    <row r="85" spans="1:11" s="17" customFormat="1" ht="19.5" customHeight="1">
      <c r="A85" s="230" t="s">
        <v>556</v>
      </c>
      <c r="B85" s="20" t="s">
        <v>48</v>
      </c>
      <c r="C85" s="20"/>
      <c r="D85" s="20">
        <v>2023</v>
      </c>
      <c r="E85" s="20">
        <v>2022</v>
      </c>
      <c r="F85" s="20">
        <v>2021</v>
      </c>
      <c r="G85" s="20">
        <v>2020</v>
      </c>
      <c r="H85" s="20">
        <v>2019</v>
      </c>
      <c r="I85" s="20">
        <v>2018</v>
      </c>
      <c r="J85" s="20">
        <v>2017</v>
      </c>
      <c r="K85" s="20">
        <v>2016</v>
      </c>
    </row>
    <row r="86" spans="1:11" s="17" customFormat="1" ht="19.5" customHeight="1">
      <c r="A86" s="147" t="s">
        <v>557</v>
      </c>
      <c r="B86" s="258" t="s">
        <v>548</v>
      </c>
      <c r="C86" s="300" t="s">
        <v>8</v>
      </c>
      <c r="D86" s="395">
        <f>(944506+21867)/1000</f>
        <v>966.37300000000005</v>
      </c>
      <c r="E86" s="315">
        <f>(536906+18516)/1000</f>
        <v>555.42200000000003</v>
      </c>
      <c r="F86" s="315">
        <f>631.084489999999+16.4018923144844</f>
        <v>647.48638231448342</v>
      </c>
      <c r="G86" s="315">
        <v>745.26110783046818</v>
      </c>
      <c r="H86" s="315">
        <v>1023.0201349755361</v>
      </c>
      <c r="I86" s="315">
        <v>1151.0572187667995</v>
      </c>
      <c r="J86" s="315">
        <v>1268</v>
      </c>
      <c r="K86" s="336">
        <v>1433</v>
      </c>
    </row>
    <row r="87" spans="1:11" s="17" customFormat="1" ht="19.5" customHeight="1">
      <c r="A87" s="26" t="s">
        <v>558</v>
      </c>
      <c r="B87" s="258" t="s">
        <v>548</v>
      </c>
      <c r="C87" s="258" t="s">
        <v>8</v>
      </c>
      <c r="D87" s="395">
        <f>998264/1000</f>
        <v>998.26400000000001</v>
      </c>
      <c r="E87" s="315">
        <f>1390157/1000</f>
        <v>1390.1569999999999</v>
      </c>
      <c r="F87" s="315">
        <v>2112.9646400000001</v>
      </c>
      <c r="G87" s="315">
        <v>1039.1951020609131</v>
      </c>
      <c r="H87" s="315">
        <v>866.43237909090908</v>
      </c>
      <c r="I87" s="315">
        <v>832.48077000000012</v>
      </c>
      <c r="J87" s="315">
        <v>1038</v>
      </c>
      <c r="K87" s="336">
        <v>1167</v>
      </c>
    </row>
    <row r="88" spans="1:11" s="17" customFormat="1" ht="19.5" customHeight="1">
      <c r="A88" s="26" t="s">
        <v>559</v>
      </c>
      <c r="B88" s="258" t="s">
        <v>548</v>
      </c>
      <c r="C88" s="258" t="s">
        <v>8</v>
      </c>
      <c r="D88" s="389">
        <f>567729/1000</f>
        <v>567.72900000000004</v>
      </c>
      <c r="E88" s="315">
        <f>(1156042+2201)/1000</f>
        <v>1158.2429999999999</v>
      </c>
      <c r="F88" s="315">
        <f>602.8440869+0.79606</f>
        <v>603.64014689999999</v>
      </c>
      <c r="G88" s="315">
        <v>351.1261586</v>
      </c>
      <c r="H88" s="315">
        <v>662.07858480000004</v>
      </c>
      <c r="I88" s="315">
        <v>830.95815819999996</v>
      </c>
      <c r="J88" s="315">
        <v>1403</v>
      </c>
      <c r="K88" s="336">
        <v>617</v>
      </c>
    </row>
    <row r="89" spans="1:11" s="17" customFormat="1" ht="19.5" customHeight="1">
      <c r="A89" s="26" t="s">
        <v>560</v>
      </c>
      <c r="B89" s="258" t="s">
        <v>548</v>
      </c>
      <c r="C89" s="258" t="s">
        <v>8</v>
      </c>
      <c r="D89" s="395">
        <f>(133274+59368)/1000</f>
        <v>192.642</v>
      </c>
      <c r="E89" s="315">
        <f>143750/1000</f>
        <v>143.75</v>
      </c>
      <c r="F89" s="315">
        <v>153.49180000000001</v>
      </c>
      <c r="G89" s="315">
        <v>86.61760000000001</v>
      </c>
      <c r="H89" s="315">
        <v>107.1998</v>
      </c>
      <c r="I89" s="315">
        <v>130.70001789999998</v>
      </c>
      <c r="J89" s="315">
        <v>150</v>
      </c>
      <c r="K89" s="336">
        <v>165</v>
      </c>
    </row>
    <row r="90" spans="1:11" s="17" customFormat="1" ht="19.5" customHeight="1">
      <c r="A90" s="26" t="s">
        <v>561</v>
      </c>
      <c r="B90" s="258" t="s">
        <v>548</v>
      </c>
      <c r="C90" s="258" t="s">
        <v>8</v>
      </c>
      <c r="D90" s="389">
        <f>1144179/1000</f>
        <v>1144.1790000000001</v>
      </c>
      <c r="E90" s="315">
        <f>1177234/1000</f>
        <v>1177.2339999999999</v>
      </c>
      <c r="F90" s="315">
        <v>1122.85736475</v>
      </c>
      <c r="G90" s="315">
        <v>982.95462224999994</v>
      </c>
      <c r="H90" s="315">
        <v>1297.79667469641</v>
      </c>
      <c r="I90" s="315">
        <v>1477.8622391102103</v>
      </c>
      <c r="J90" s="315">
        <v>1367</v>
      </c>
      <c r="K90" s="336">
        <v>1537</v>
      </c>
    </row>
    <row r="91" spans="1:11" s="17" customFormat="1" ht="19.5" customHeight="1">
      <c r="A91" s="26" t="s">
        <v>562</v>
      </c>
      <c r="B91" s="258" t="s">
        <v>548</v>
      </c>
      <c r="C91" s="258" t="s">
        <v>8</v>
      </c>
      <c r="D91" s="389">
        <f>106862/1000</f>
        <v>106.86199999999999</v>
      </c>
      <c r="E91" s="315">
        <f>164320/1000</f>
        <v>164.32</v>
      </c>
      <c r="F91" s="315">
        <v>115.76036999999999</v>
      </c>
      <c r="G91" s="315">
        <v>242.74879000000001</v>
      </c>
      <c r="H91" s="315">
        <v>97.390364170330002</v>
      </c>
      <c r="I91" s="315">
        <v>345.16202113624007</v>
      </c>
      <c r="J91" s="315">
        <v>300</v>
      </c>
      <c r="K91" s="336">
        <v>371</v>
      </c>
    </row>
    <row r="92" spans="1:11" s="17" customFormat="1" ht="19.5" customHeight="1">
      <c r="A92" s="26" t="s">
        <v>563</v>
      </c>
      <c r="B92" s="258" t="s">
        <v>548</v>
      </c>
      <c r="C92" s="258" t="s">
        <v>8</v>
      </c>
      <c r="D92" s="27">
        <v>0</v>
      </c>
      <c r="E92" s="258">
        <v>0</v>
      </c>
      <c r="F92" s="315">
        <v>0</v>
      </c>
      <c r="G92" s="315">
        <v>3.3570000000000003E-2</v>
      </c>
      <c r="H92" s="315">
        <v>1.8225341426600001</v>
      </c>
      <c r="I92" s="336">
        <v>0</v>
      </c>
      <c r="J92" s="315">
        <v>9</v>
      </c>
      <c r="K92" s="336">
        <v>50</v>
      </c>
    </row>
    <row r="93" spans="1:11" s="17" customFormat="1" ht="18.75" customHeight="1">
      <c r="A93" s="26" t="s">
        <v>564</v>
      </c>
      <c r="B93" s="258" t="s">
        <v>548</v>
      </c>
      <c r="C93" s="258" t="s">
        <v>8</v>
      </c>
      <c r="D93" s="389">
        <f>3976050/1000</f>
        <v>3976.05</v>
      </c>
      <c r="E93" s="315">
        <v>4586.9260000000004</v>
      </c>
      <c r="F93" s="315">
        <f>SUM(F86:F92)</f>
        <v>4756.2007039644832</v>
      </c>
      <c r="G93" s="315">
        <v>3447.9369507413812</v>
      </c>
      <c r="H93" s="315">
        <v>4055.7404718758448</v>
      </c>
      <c r="I93" s="315">
        <v>4768.2204251132498</v>
      </c>
      <c r="J93" s="315">
        <v>5534</v>
      </c>
      <c r="K93" s="336">
        <v>5341</v>
      </c>
    </row>
    <row r="94" spans="1:11" s="38" customFormat="1" ht="19.5" customHeight="1">
      <c r="A94" s="33" t="s">
        <v>565</v>
      </c>
      <c r="B94" s="34"/>
      <c r="C94" s="34"/>
      <c r="D94" s="34"/>
      <c r="E94" s="34"/>
      <c r="F94" s="34"/>
      <c r="G94" s="34"/>
      <c r="H94" s="34"/>
      <c r="I94" s="34"/>
      <c r="J94" s="34"/>
      <c r="K94" s="48"/>
    </row>
    <row r="95" spans="1:11" s="17" customFormat="1" ht="19.5" customHeight="1">
      <c r="A95" s="147" t="s">
        <v>566</v>
      </c>
      <c r="B95" s="27" t="s">
        <v>52</v>
      </c>
      <c r="C95" s="537">
        <v>1</v>
      </c>
      <c r="D95" s="526">
        <v>0.89700000000000002</v>
      </c>
      <c r="E95" s="526">
        <v>0.85499999999999998</v>
      </c>
      <c r="F95" s="526">
        <v>0.95418323921983961</v>
      </c>
      <c r="G95" s="526">
        <v>0.94333679450286034</v>
      </c>
      <c r="H95" s="526">
        <v>0.97367062528130222</v>
      </c>
      <c r="I95" s="526">
        <v>0.98</v>
      </c>
      <c r="J95" s="526">
        <v>0.98</v>
      </c>
      <c r="K95" s="526">
        <v>0.98</v>
      </c>
    </row>
    <row r="96" spans="1:11" s="17" customFormat="1" ht="14.1" customHeight="1">
      <c r="A96" s="447" t="s">
        <v>567</v>
      </c>
      <c r="B96" s="216"/>
      <c r="C96" s="547"/>
      <c r="D96" s="548"/>
      <c r="E96" s="548"/>
      <c r="F96" s="548"/>
      <c r="G96" s="548"/>
      <c r="H96" s="548"/>
      <c r="I96" s="548"/>
      <c r="J96" s="548"/>
      <c r="K96" s="549"/>
    </row>
    <row r="97" spans="1:16" s="17" customFormat="1" ht="14.1" customHeight="1">
      <c r="A97" s="415" t="s">
        <v>568</v>
      </c>
      <c r="B97" s="62"/>
      <c r="C97" s="62"/>
      <c r="D97" s="62"/>
      <c r="E97" s="62"/>
      <c r="F97" s="62"/>
      <c r="G97" s="62"/>
      <c r="H97" s="62"/>
      <c r="I97" s="62"/>
      <c r="J97" s="62"/>
      <c r="K97" s="413"/>
      <c r="L97" s="299"/>
      <c r="M97" s="299"/>
      <c r="N97" s="299"/>
      <c r="O97" s="299"/>
      <c r="P97" s="299"/>
    </row>
    <row r="98" spans="1:16" s="17" customFormat="1" ht="14.1" customHeight="1">
      <c r="A98" s="415" t="s">
        <v>569</v>
      </c>
      <c r="B98" s="280"/>
      <c r="C98" s="280"/>
      <c r="D98" s="280"/>
      <c r="E98" s="280"/>
      <c r="F98" s="280"/>
      <c r="G98" s="280"/>
      <c r="H98" s="280"/>
      <c r="I98" s="280"/>
      <c r="J98" s="280"/>
      <c r="K98" s="448"/>
      <c r="L98" s="299"/>
      <c r="M98" s="299"/>
      <c r="N98" s="299"/>
      <c r="O98" s="299"/>
      <c r="P98" s="299"/>
    </row>
    <row r="99" spans="1:16" s="17" customFormat="1" ht="14.1" customHeight="1">
      <c r="A99" s="415" t="s">
        <v>570</v>
      </c>
      <c r="B99" s="207"/>
      <c r="C99" s="207"/>
      <c r="D99" s="207"/>
      <c r="E99" s="207"/>
      <c r="F99" s="207"/>
      <c r="G99" s="449"/>
      <c r="H99" s="62"/>
      <c r="I99" s="62"/>
      <c r="J99" s="62"/>
      <c r="K99" s="413"/>
      <c r="L99" s="299"/>
      <c r="M99" s="299"/>
      <c r="N99" s="299"/>
      <c r="O99" s="299"/>
      <c r="P99" s="299"/>
    </row>
    <row r="100" spans="1:16" s="17" customFormat="1" ht="13.5" customHeight="1">
      <c r="A100" s="415" t="s">
        <v>571</v>
      </c>
      <c r="B100" s="207"/>
      <c r="C100" s="207"/>
      <c r="D100" s="207"/>
      <c r="E100" s="207"/>
      <c r="F100" s="207"/>
      <c r="G100" s="337"/>
      <c r="H100" s="208"/>
      <c r="I100" s="208"/>
      <c r="J100" s="62"/>
      <c r="K100" s="413"/>
      <c r="L100" s="299"/>
      <c r="M100" s="299"/>
      <c r="N100" s="299"/>
      <c r="O100" s="299"/>
      <c r="P100" s="299"/>
    </row>
    <row r="101" spans="1:16" s="17" customFormat="1" ht="12.6" customHeight="1">
      <c r="A101" s="95" t="s">
        <v>572</v>
      </c>
      <c r="B101" s="450"/>
      <c r="C101" s="450"/>
      <c r="D101" s="450"/>
      <c r="E101" s="450"/>
      <c r="F101" s="450"/>
      <c r="G101" s="451"/>
      <c r="H101" s="452"/>
      <c r="I101" s="452"/>
      <c r="J101" s="453"/>
      <c r="K101" s="454"/>
      <c r="L101" s="299"/>
      <c r="M101" s="299"/>
      <c r="N101" s="299"/>
      <c r="O101" s="299"/>
      <c r="P101" s="299"/>
    </row>
    <row r="102" spans="1:16" s="17" customFormat="1" ht="19.5" customHeight="1">
      <c r="A102" s="65"/>
      <c r="B102" s="207"/>
      <c r="C102" s="207"/>
      <c r="D102" s="207"/>
      <c r="E102" s="207"/>
      <c r="F102" s="207"/>
      <c r="G102" s="337"/>
      <c r="H102" s="208"/>
      <c r="I102" s="208"/>
      <c r="J102" s="62"/>
      <c r="K102" s="62"/>
      <c r="L102" s="299"/>
      <c r="M102" s="299"/>
      <c r="N102" s="299"/>
      <c r="O102" s="299"/>
      <c r="P102" s="299"/>
    </row>
    <row r="103" spans="1:16" s="36" customFormat="1" ht="19.5" customHeight="1">
      <c r="A103" s="677" t="s">
        <v>573</v>
      </c>
      <c r="B103" s="678"/>
      <c r="C103" s="678"/>
      <c r="D103" s="678"/>
      <c r="E103" s="678"/>
      <c r="F103" s="679"/>
      <c r="G103" s="678"/>
      <c r="H103" s="679"/>
      <c r="I103" s="679"/>
      <c r="J103" s="678"/>
      <c r="K103" s="680"/>
    </row>
    <row r="104" spans="1:16" s="36" customFormat="1" ht="19.5" customHeight="1">
      <c r="A104" s="50" t="s">
        <v>574</v>
      </c>
      <c r="B104" s="28"/>
      <c r="C104" s="29"/>
      <c r="D104" s="670" t="s">
        <v>575</v>
      </c>
      <c r="E104" s="681"/>
      <c r="F104" s="141"/>
      <c r="G104" s="51"/>
      <c r="H104" s="670" t="s">
        <v>576</v>
      </c>
      <c r="I104" s="671"/>
      <c r="J104" s="148"/>
      <c r="K104" s="142"/>
    </row>
    <row r="105" spans="1:16" s="36" customFormat="1" ht="33" customHeight="1">
      <c r="A105" s="52"/>
      <c r="B105" s="20"/>
      <c r="C105" s="20"/>
      <c r="D105" s="20" t="s">
        <v>577</v>
      </c>
      <c r="E105" s="51" t="s">
        <v>578</v>
      </c>
      <c r="F105" s="20"/>
      <c r="G105" s="20"/>
      <c r="H105" s="47" t="s">
        <v>577</v>
      </c>
      <c r="I105" s="47" t="s">
        <v>578</v>
      </c>
      <c r="J105" s="143"/>
      <c r="K105" s="142"/>
    </row>
    <row r="106" spans="1:16" s="17" customFormat="1" ht="19.5" customHeight="1">
      <c r="A106" s="23" t="s">
        <v>579</v>
      </c>
      <c r="B106" s="300" t="s">
        <v>580</v>
      </c>
      <c r="C106" s="300" t="s">
        <v>8</v>
      </c>
      <c r="D106" s="400">
        <v>2</v>
      </c>
      <c r="E106" s="389">
        <v>3941</v>
      </c>
      <c r="F106" s="315"/>
      <c r="G106" s="315"/>
      <c r="H106" s="315">
        <v>5</v>
      </c>
      <c r="I106" s="338">
        <v>130785</v>
      </c>
      <c r="J106" s="339"/>
      <c r="K106" s="340"/>
      <c r="L106" s="299"/>
      <c r="M106" s="299"/>
      <c r="N106" s="299"/>
      <c r="O106" s="299"/>
      <c r="P106" s="299"/>
    </row>
    <row r="107" spans="1:16" s="17" customFormat="1" ht="19.5" customHeight="1">
      <c r="A107" s="23" t="s">
        <v>581</v>
      </c>
      <c r="B107" s="300" t="s">
        <v>580</v>
      </c>
      <c r="C107" s="300" t="s">
        <v>8</v>
      </c>
      <c r="D107" s="400">
        <v>11</v>
      </c>
      <c r="E107" s="389">
        <v>65738</v>
      </c>
      <c r="F107" s="315"/>
      <c r="G107" s="315"/>
      <c r="H107" s="315">
        <v>7</v>
      </c>
      <c r="I107" s="338">
        <v>25675</v>
      </c>
      <c r="J107" s="339"/>
      <c r="K107" s="340"/>
      <c r="L107" s="299"/>
      <c r="M107" s="299"/>
      <c r="N107" s="299"/>
      <c r="O107" s="299"/>
      <c r="P107" s="299"/>
    </row>
    <row r="108" spans="1:16" s="17" customFormat="1" ht="19.5" customHeight="1">
      <c r="A108" s="23" t="s">
        <v>582</v>
      </c>
      <c r="B108" s="300" t="s">
        <v>580</v>
      </c>
      <c r="C108" s="300" t="s">
        <v>8</v>
      </c>
      <c r="D108" s="400">
        <v>3</v>
      </c>
      <c r="E108" s="389">
        <v>2873</v>
      </c>
      <c r="F108" s="315"/>
      <c r="G108" s="315"/>
      <c r="H108" s="315">
        <v>2</v>
      </c>
      <c r="I108" s="338">
        <v>1398</v>
      </c>
      <c r="J108" s="339"/>
      <c r="K108" s="340"/>
      <c r="L108" s="299"/>
      <c r="M108" s="299"/>
      <c r="N108" s="299"/>
      <c r="O108" s="299"/>
      <c r="P108" s="299"/>
    </row>
    <row r="109" spans="1:16" s="17" customFormat="1" ht="19.5" customHeight="1">
      <c r="A109" s="23" t="s">
        <v>583</v>
      </c>
      <c r="B109" s="300" t="s">
        <v>580</v>
      </c>
      <c r="C109" s="300" t="s">
        <v>8</v>
      </c>
      <c r="D109" s="400">
        <v>0</v>
      </c>
      <c r="E109" s="27">
        <v>0</v>
      </c>
      <c r="F109" s="315"/>
      <c r="G109" s="315"/>
      <c r="H109" s="315">
        <v>6</v>
      </c>
      <c r="I109" s="338">
        <v>16388</v>
      </c>
      <c r="J109" s="339"/>
      <c r="K109" s="340"/>
      <c r="L109" s="299"/>
      <c r="M109" s="299"/>
      <c r="N109" s="299"/>
      <c r="O109" s="299"/>
      <c r="P109" s="299"/>
    </row>
    <row r="110" spans="1:16" s="17" customFormat="1" ht="19.5" customHeight="1">
      <c r="A110" s="53" t="s">
        <v>574</v>
      </c>
      <c r="B110" s="670" t="s">
        <v>442</v>
      </c>
      <c r="C110" s="671"/>
      <c r="D110" s="20">
        <v>2023</v>
      </c>
      <c r="E110" s="20">
        <v>2022</v>
      </c>
      <c r="F110" s="20">
        <v>2021</v>
      </c>
      <c r="G110" s="20">
        <v>2020</v>
      </c>
      <c r="H110" s="20">
        <v>2019</v>
      </c>
      <c r="I110" s="20">
        <v>2018</v>
      </c>
      <c r="J110" s="20">
        <v>2017</v>
      </c>
      <c r="K110" s="20">
        <v>2016</v>
      </c>
      <c r="L110" s="299"/>
      <c r="M110" s="299"/>
      <c r="N110" s="299"/>
      <c r="O110" s="299"/>
      <c r="P110" s="299"/>
    </row>
    <row r="111" spans="1:16" s="17" customFormat="1" ht="24" customHeight="1">
      <c r="A111" s="455" t="s">
        <v>584</v>
      </c>
      <c r="B111" s="456" t="s">
        <v>52</v>
      </c>
      <c r="C111" s="456" t="s">
        <v>8</v>
      </c>
      <c r="D111" s="534">
        <v>0.20499999999999999</v>
      </c>
      <c r="E111" s="538">
        <f>153296.240394144/1204332</f>
        <v>0.12728735962686702</v>
      </c>
      <c r="F111" s="535">
        <f>165243.991414181/1217363.36291822</f>
        <v>0.13573925127668043</v>
      </c>
      <c r="G111" s="535">
        <v>0.12017052135600721</v>
      </c>
      <c r="H111" s="535">
        <v>0.11580976527061794</v>
      </c>
      <c r="I111" s="535">
        <v>7.1999999999999995E-2</v>
      </c>
      <c r="J111" s="539">
        <v>3.4000000000000002E-2</v>
      </c>
      <c r="K111" s="539">
        <v>3.5000000000000003E-2</v>
      </c>
      <c r="L111" s="299"/>
      <c r="M111" s="299"/>
      <c r="N111" s="299"/>
      <c r="O111" s="299"/>
      <c r="P111" s="299"/>
    </row>
    <row r="112" spans="1:16" s="17" customFormat="1" ht="19.5" customHeight="1">
      <c r="A112" s="457" t="s">
        <v>585</v>
      </c>
      <c r="B112" s="458"/>
      <c r="C112" s="458"/>
      <c r="D112" s="458"/>
      <c r="E112" s="458"/>
      <c r="F112" s="458"/>
      <c r="G112" s="458"/>
      <c r="H112" s="458"/>
      <c r="I112" s="458"/>
      <c r="J112" s="458"/>
      <c r="K112" s="459"/>
      <c r="L112" s="299"/>
      <c r="M112" s="299"/>
      <c r="N112" s="299"/>
      <c r="O112" s="299"/>
      <c r="P112" s="299"/>
    </row>
    <row r="113" spans="1:16" s="17" customFormat="1" ht="19.5" customHeight="1">
      <c r="A113" s="54"/>
      <c r="B113" s="259"/>
      <c r="C113" s="259"/>
      <c r="D113" s="259"/>
      <c r="E113" s="341"/>
      <c r="F113" s="259"/>
      <c r="G113" s="341"/>
      <c r="H113" s="259"/>
      <c r="I113" s="259"/>
      <c r="J113" s="259"/>
      <c r="K113" s="259"/>
      <c r="L113" s="299"/>
      <c r="M113" s="299"/>
      <c r="N113" s="299"/>
      <c r="O113" s="299"/>
      <c r="P113" s="299"/>
    </row>
    <row r="114" spans="1:16" s="17" customFormat="1" ht="19.5" customHeight="1">
      <c r="A114" s="14" t="s">
        <v>586</v>
      </c>
      <c r="B114" s="15"/>
      <c r="C114" s="15"/>
      <c r="D114" s="15"/>
      <c r="E114" s="15"/>
      <c r="F114" s="15"/>
      <c r="G114" s="15"/>
      <c r="H114" s="15"/>
      <c r="I114" s="15"/>
      <c r="J114" s="15"/>
      <c r="K114" s="16"/>
      <c r="L114" s="299"/>
      <c r="M114" s="299"/>
      <c r="N114" s="299"/>
      <c r="O114" s="299"/>
      <c r="P114" s="299"/>
    </row>
    <row r="115" spans="1:16" s="22" customFormat="1" ht="19.5" customHeight="1">
      <c r="A115" s="55" t="s">
        <v>587</v>
      </c>
      <c r="B115" s="56"/>
      <c r="C115" s="56"/>
      <c r="D115" s="56"/>
      <c r="E115" s="56"/>
      <c r="F115" s="56"/>
      <c r="G115" s="56"/>
      <c r="H115" s="56"/>
      <c r="I115" s="56"/>
      <c r="J115" s="56"/>
      <c r="K115" s="57"/>
    </row>
    <row r="116" spans="1:16" s="17" customFormat="1" ht="19.5" customHeight="1">
      <c r="A116" s="53"/>
      <c r="B116" s="670" t="s">
        <v>442</v>
      </c>
      <c r="C116" s="671"/>
      <c r="D116" s="20">
        <v>2023</v>
      </c>
      <c r="E116" s="20">
        <v>2022</v>
      </c>
      <c r="F116" s="20">
        <v>2021</v>
      </c>
      <c r="G116" s="20">
        <v>2020</v>
      </c>
      <c r="H116" s="20">
        <v>2019</v>
      </c>
      <c r="I116" s="20">
        <v>2018</v>
      </c>
      <c r="J116" s="20">
        <v>2017</v>
      </c>
      <c r="K116" s="20">
        <v>2016</v>
      </c>
      <c r="L116" s="299"/>
      <c r="M116" s="299"/>
      <c r="N116" s="299"/>
      <c r="O116" s="299"/>
      <c r="P116" s="299"/>
    </row>
    <row r="117" spans="1:16" s="22" customFormat="1" ht="19.5" customHeight="1">
      <c r="A117" s="58" t="s">
        <v>18</v>
      </c>
      <c r="B117" s="44"/>
      <c r="C117" s="44"/>
      <c r="D117" s="44"/>
      <c r="E117" s="44"/>
      <c r="F117" s="44"/>
      <c r="G117" s="44"/>
      <c r="H117" s="44"/>
      <c r="I117" s="44"/>
      <c r="J117" s="44"/>
      <c r="K117" s="59"/>
    </row>
    <row r="118" spans="1:16" s="17" customFormat="1" ht="26.1" customHeight="1">
      <c r="A118" s="203" t="s">
        <v>588</v>
      </c>
      <c r="B118" s="300" t="s">
        <v>589</v>
      </c>
      <c r="C118" s="300" t="s">
        <v>8</v>
      </c>
      <c r="D118" s="27">
        <v>8.8000000000000007</v>
      </c>
      <c r="E118" s="258">
        <v>6.3</v>
      </c>
      <c r="F118" s="258">
        <v>6.2</v>
      </c>
      <c r="G118" s="332">
        <v>6</v>
      </c>
      <c r="H118" s="332">
        <v>5.75</v>
      </c>
      <c r="I118" s="342">
        <v>5.4</v>
      </c>
      <c r="J118" s="342">
        <v>5.0999999999999996</v>
      </c>
      <c r="K118" s="342">
        <v>4.8</v>
      </c>
      <c r="L118" s="299"/>
      <c r="M118" s="299"/>
      <c r="N118" s="299"/>
      <c r="O118" s="299"/>
      <c r="P118" s="299"/>
    </row>
    <row r="119" spans="1:16" s="17" customFormat="1" ht="27.2" customHeight="1">
      <c r="A119" s="460" t="s">
        <v>590</v>
      </c>
      <c r="B119" s="456" t="s">
        <v>589</v>
      </c>
      <c r="C119" s="456" t="s">
        <v>8</v>
      </c>
      <c r="D119" s="386">
        <v>19.3</v>
      </c>
      <c r="E119" s="461">
        <v>14.79</v>
      </c>
      <c r="F119" s="421">
        <v>11.6</v>
      </c>
      <c r="G119" s="461">
        <v>10.4</v>
      </c>
      <c r="H119" s="461">
        <v>9.3000000000000007</v>
      </c>
      <c r="I119" s="461">
        <v>8.5</v>
      </c>
      <c r="J119" s="461">
        <v>7.7</v>
      </c>
      <c r="K119" s="461">
        <v>6.2</v>
      </c>
      <c r="L119" s="299"/>
      <c r="M119" s="299"/>
      <c r="N119" s="299"/>
      <c r="O119" s="299"/>
      <c r="P119" s="299"/>
    </row>
    <row r="120" spans="1:16" s="17" customFormat="1" ht="14.45">
      <c r="A120" s="447" t="s">
        <v>591</v>
      </c>
      <c r="B120" s="462"/>
      <c r="C120" s="462"/>
      <c r="D120" s="462"/>
      <c r="E120" s="462"/>
      <c r="F120" s="462"/>
      <c r="G120" s="463"/>
      <c r="H120" s="462"/>
      <c r="I120" s="462"/>
      <c r="J120" s="462"/>
      <c r="K120" s="464"/>
      <c r="L120" s="299"/>
      <c r="M120" s="299"/>
      <c r="N120" s="299"/>
      <c r="O120" s="299"/>
      <c r="P120" s="299"/>
    </row>
    <row r="121" spans="1:16" s="17" customFormat="1" ht="14.45">
      <c r="A121" s="465" t="s">
        <v>592</v>
      </c>
      <c r="B121" s="453"/>
      <c r="C121" s="453"/>
      <c r="D121" s="453"/>
      <c r="E121" s="453"/>
      <c r="F121" s="453"/>
      <c r="G121" s="466"/>
      <c r="H121" s="453"/>
      <c r="I121" s="453"/>
      <c r="J121" s="453"/>
      <c r="K121" s="454"/>
      <c r="L121" s="299"/>
      <c r="M121" s="299"/>
      <c r="N121" s="299"/>
      <c r="O121" s="299"/>
      <c r="P121" s="299"/>
    </row>
    <row r="122" spans="1:16" s="17" customFormat="1" ht="12.6">
      <c r="A122" s="65"/>
      <c r="B122" s="62"/>
      <c r="C122" s="62"/>
      <c r="D122" s="62"/>
      <c r="E122" s="62"/>
      <c r="F122" s="62"/>
      <c r="G122" s="67"/>
      <c r="H122" s="62"/>
      <c r="I122" s="62"/>
      <c r="J122" s="62"/>
      <c r="K122" s="62"/>
      <c r="L122" s="299"/>
      <c r="M122" s="299"/>
      <c r="N122" s="299"/>
      <c r="O122" s="299"/>
      <c r="P122" s="299"/>
    </row>
    <row r="123" spans="1:16" s="17" customFormat="1" ht="18" customHeight="1">
      <c r="A123" s="626" t="s">
        <v>34</v>
      </c>
      <c r="B123" s="627"/>
      <c r="C123" s="627"/>
      <c r="D123" s="627"/>
      <c r="E123" s="627"/>
      <c r="F123" s="627"/>
      <c r="G123" s="627"/>
      <c r="H123" s="627"/>
      <c r="I123" s="627"/>
      <c r="J123" s="627"/>
      <c r="K123" s="627"/>
      <c r="L123" s="299"/>
      <c r="M123" s="299"/>
      <c r="N123" s="299"/>
      <c r="O123" s="299"/>
      <c r="P123" s="299"/>
    </row>
    <row r="124" spans="1:16" ht="15.6">
      <c r="A124" s="565" t="s">
        <v>593</v>
      </c>
      <c r="B124" s="566"/>
      <c r="C124" s="566"/>
      <c r="D124" s="566"/>
      <c r="E124" s="566"/>
      <c r="F124" s="566"/>
      <c r="G124" s="566"/>
      <c r="H124" s="566"/>
      <c r="I124" s="566"/>
      <c r="J124" s="566"/>
      <c r="K124" s="567"/>
      <c r="L124" s="233"/>
      <c r="M124" s="233"/>
      <c r="N124" s="233"/>
      <c r="O124" s="233"/>
      <c r="P124" s="233"/>
    </row>
    <row r="125" spans="1:16" ht="19.5" customHeight="1">
      <c r="A125" s="19" t="s">
        <v>594</v>
      </c>
      <c r="B125" s="670" t="s">
        <v>442</v>
      </c>
      <c r="C125" s="671"/>
      <c r="D125" s="20">
        <v>2023</v>
      </c>
      <c r="E125" s="20">
        <v>2022</v>
      </c>
      <c r="F125" s="20">
        <v>2021</v>
      </c>
      <c r="G125" s="209">
        <v>2020</v>
      </c>
      <c r="H125" s="209">
        <v>2019</v>
      </c>
      <c r="I125" s="209">
        <v>2018</v>
      </c>
      <c r="J125" s="209">
        <v>2017</v>
      </c>
      <c r="K125" s="20">
        <v>2016</v>
      </c>
      <c r="L125" s="233"/>
      <c r="M125" s="233"/>
      <c r="N125" s="233"/>
      <c r="O125" s="233"/>
      <c r="P125" s="233"/>
    </row>
    <row r="126" spans="1:16" s="17" customFormat="1" ht="19.5" customHeight="1">
      <c r="A126" s="23" t="s">
        <v>595</v>
      </c>
      <c r="B126" s="343" t="s">
        <v>596</v>
      </c>
      <c r="C126" s="343" t="s">
        <v>8</v>
      </c>
      <c r="D126" s="388" t="s">
        <v>597</v>
      </c>
      <c r="E126" s="343" t="s">
        <v>8</v>
      </c>
      <c r="F126" s="343" t="s">
        <v>8</v>
      </c>
      <c r="G126" s="343" t="s">
        <v>8</v>
      </c>
      <c r="H126" s="343" t="s">
        <v>8</v>
      </c>
      <c r="I126" s="343" t="s">
        <v>8</v>
      </c>
      <c r="J126" s="343" t="s">
        <v>8</v>
      </c>
      <c r="K126" s="343" t="s">
        <v>8</v>
      </c>
      <c r="L126" s="299"/>
      <c r="M126" s="299"/>
      <c r="N126" s="299"/>
      <c r="O126" s="299"/>
      <c r="P126" s="299"/>
    </row>
    <row r="127" spans="1:16" s="17" customFormat="1" ht="19.5" customHeight="1">
      <c r="A127" s="344" t="s">
        <v>598</v>
      </c>
      <c r="B127" s="343" t="s">
        <v>599</v>
      </c>
      <c r="C127" s="343" t="s">
        <v>8</v>
      </c>
      <c r="D127" s="396">
        <v>145.5</v>
      </c>
      <c r="E127" s="343" t="s">
        <v>8</v>
      </c>
      <c r="F127" s="343" t="s">
        <v>8</v>
      </c>
      <c r="G127" s="343" t="s">
        <v>8</v>
      </c>
      <c r="H127" s="343" t="s">
        <v>8</v>
      </c>
      <c r="I127" s="343" t="s">
        <v>8</v>
      </c>
      <c r="J127" s="343" t="s">
        <v>8</v>
      </c>
      <c r="K127" s="343" t="s">
        <v>8</v>
      </c>
      <c r="L127" s="299"/>
      <c r="M127" s="299"/>
      <c r="N127" s="299"/>
      <c r="O127" s="299"/>
      <c r="P127" s="299"/>
    </row>
    <row r="128" spans="1:16" s="17" customFormat="1" ht="19.5" customHeight="1">
      <c r="A128" s="344" t="s">
        <v>600</v>
      </c>
      <c r="B128" s="343" t="s">
        <v>601</v>
      </c>
      <c r="C128" s="343" t="s">
        <v>8</v>
      </c>
      <c r="D128" s="397">
        <v>7.6</v>
      </c>
      <c r="E128" s="343" t="s">
        <v>8</v>
      </c>
      <c r="F128" s="343" t="s">
        <v>8</v>
      </c>
      <c r="G128" s="343" t="s">
        <v>8</v>
      </c>
      <c r="H128" s="343" t="s">
        <v>8</v>
      </c>
      <c r="I128" s="343" t="s">
        <v>8</v>
      </c>
      <c r="J128" s="343" t="s">
        <v>8</v>
      </c>
      <c r="K128" s="343" t="s">
        <v>8</v>
      </c>
      <c r="L128" s="299"/>
      <c r="M128" s="299"/>
      <c r="N128" s="299"/>
      <c r="O128" s="299"/>
      <c r="P128" s="299"/>
    </row>
    <row r="129" spans="1:16" s="17" customFormat="1" ht="19.5" customHeight="1">
      <c r="A129" s="345" t="s">
        <v>476</v>
      </c>
      <c r="B129" s="670" t="s">
        <v>442</v>
      </c>
      <c r="C129" s="671"/>
      <c r="D129" s="346">
        <v>2023</v>
      </c>
      <c r="E129" s="346">
        <v>2022</v>
      </c>
      <c r="F129" s="346">
        <v>2021</v>
      </c>
      <c r="G129" s="346">
        <v>2020</v>
      </c>
      <c r="H129" s="346">
        <v>2019</v>
      </c>
      <c r="I129" s="346">
        <v>2018</v>
      </c>
      <c r="J129" s="346">
        <v>2017</v>
      </c>
      <c r="K129" s="346">
        <v>2016</v>
      </c>
      <c r="L129" s="299"/>
      <c r="M129" s="299"/>
      <c r="N129" s="299"/>
      <c r="O129" s="299"/>
      <c r="P129" s="299"/>
    </row>
    <row r="130" spans="1:16" s="17" customFormat="1" ht="19.5" customHeight="1">
      <c r="A130" s="344" t="s">
        <v>602</v>
      </c>
      <c r="B130" s="343" t="s">
        <v>603</v>
      </c>
      <c r="C130" s="343" t="s">
        <v>8</v>
      </c>
      <c r="D130" s="388" t="s">
        <v>604</v>
      </c>
      <c r="E130" s="343" t="s">
        <v>8</v>
      </c>
      <c r="F130" s="343" t="s">
        <v>8</v>
      </c>
      <c r="G130" s="343" t="s">
        <v>8</v>
      </c>
      <c r="H130" s="343" t="s">
        <v>8</v>
      </c>
      <c r="I130" s="343" t="s">
        <v>8</v>
      </c>
      <c r="J130" s="343" t="s">
        <v>8</v>
      </c>
      <c r="K130" s="343" t="s">
        <v>8</v>
      </c>
      <c r="L130" s="299"/>
      <c r="M130" s="299"/>
      <c r="N130" s="299"/>
      <c r="O130" s="299"/>
      <c r="P130" s="299"/>
    </row>
    <row r="131" spans="1:16" s="17" customFormat="1" ht="19.5" customHeight="1">
      <c r="A131" s="344" t="s">
        <v>605</v>
      </c>
      <c r="B131" s="343" t="s">
        <v>603</v>
      </c>
      <c r="C131" s="343" t="s">
        <v>8</v>
      </c>
      <c r="D131" s="398">
        <v>7677</v>
      </c>
      <c r="E131" s="343" t="s">
        <v>8</v>
      </c>
      <c r="F131" s="343" t="s">
        <v>8</v>
      </c>
      <c r="G131" s="343" t="s">
        <v>8</v>
      </c>
      <c r="H131" s="343" t="s">
        <v>8</v>
      </c>
      <c r="I131" s="343" t="s">
        <v>8</v>
      </c>
      <c r="J131" s="343" t="s">
        <v>8</v>
      </c>
      <c r="K131" s="343" t="s">
        <v>8</v>
      </c>
      <c r="L131" s="299"/>
      <c r="M131" s="299"/>
      <c r="N131" s="299"/>
      <c r="O131" s="299"/>
      <c r="P131" s="299"/>
    </row>
    <row r="132" spans="1:16" s="17" customFormat="1" ht="19.5" customHeight="1">
      <c r="A132" s="344" t="s">
        <v>606</v>
      </c>
      <c r="B132" s="343" t="s">
        <v>505</v>
      </c>
      <c r="C132" s="343" t="s">
        <v>8</v>
      </c>
      <c r="D132" s="398">
        <v>41333</v>
      </c>
      <c r="E132" s="343" t="s">
        <v>8</v>
      </c>
      <c r="F132" s="343" t="s">
        <v>8</v>
      </c>
      <c r="G132" s="343" t="s">
        <v>8</v>
      </c>
      <c r="H132" s="343" t="s">
        <v>8</v>
      </c>
      <c r="I132" s="343" t="s">
        <v>8</v>
      </c>
      <c r="J132" s="343" t="s">
        <v>8</v>
      </c>
      <c r="K132" s="343" t="s">
        <v>8</v>
      </c>
      <c r="L132" s="299"/>
      <c r="M132" s="299"/>
      <c r="N132" s="299"/>
      <c r="O132" s="299"/>
      <c r="P132" s="299"/>
    </row>
    <row r="133" spans="1:16" s="17" customFormat="1" ht="19.5" customHeight="1">
      <c r="A133" s="344" t="s">
        <v>512</v>
      </c>
      <c r="B133" s="343" t="s">
        <v>607</v>
      </c>
      <c r="C133" s="343" t="s">
        <v>8</v>
      </c>
      <c r="D133" s="399">
        <v>0.82</v>
      </c>
      <c r="E133" s="343" t="s">
        <v>8</v>
      </c>
      <c r="F133" s="343" t="s">
        <v>8</v>
      </c>
      <c r="G133" s="343" t="s">
        <v>8</v>
      </c>
      <c r="H133" s="343" t="s">
        <v>8</v>
      </c>
      <c r="I133" s="343" t="s">
        <v>8</v>
      </c>
      <c r="J133" s="343" t="s">
        <v>8</v>
      </c>
      <c r="K133" s="343" t="s">
        <v>8</v>
      </c>
      <c r="L133" s="299"/>
      <c r="M133" s="299"/>
      <c r="N133" s="299"/>
      <c r="O133" s="299"/>
      <c r="P133" s="299"/>
    </row>
    <row r="134" spans="1:16" s="17" customFormat="1" ht="19.5" customHeight="1">
      <c r="A134" s="467" t="s">
        <v>608</v>
      </c>
      <c r="B134" s="468" t="s">
        <v>515</v>
      </c>
      <c r="C134" s="468" t="s">
        <v>8</v>
      </c>
      <c r="D134" s="469">
        <v>42.8</v>
      </c>
      <c r="E134" s="468" t="s">
        <v>8</v>
      </c>
      <c r="F134" s="468" t="s">
        <v>8</v>
      </c>
      <c r="G134" s="468" t="s">
        <v>8</v>
      </c>
      <c r="H134" s="468" t="s">
        <v>8</v>
      </c>
      <c r="I134" s="468" t="s">
        <v>8</v>
      </c>
      <c r="J134" s="468" t="s">
        <v>8</v>
      </c>
      <c r="K134" s="468" t="s">
        <v>8</v>
      </c>
      <c r="L134" s="299"/>
      <c r="M134" s="299"/>
      <c r="N134" s="299"/>
      <c r="O134" s="299"/>
      <c r="P134" s="299"/>
    </row>
    <row r="135" spans="1:16" s="17" customFormat="1" ht="30.6" customHeight="1">
      <c r="A135" s="672" t="s">
        <v>609</v>
      </c>
      <c r="B135" s="673"/>
      <c r="C135" s="673"/>
      <c r="D135" s="673"/>
      <c r="E135" s="673"/>
      <c r="F135" s="673"/>
      <c r="G135" s="673"/>
      <c r="H135" s="673"/>
      <c r="I135" s="673"/>
      <c r="J135" s="673"/>
      <c r="K135" s="674"/>
      <c r="L135" s="299"/>
      <c r="M135" s="299"/>
      <c r="N135" s="299"/>
      <c r="O135" s="299"/>
      <c r="P135" s="299"/>
    </row>
    <row r="136" spans="1:16" s="17" customFormat="1" ht="14.45">
      <c r="A136" s="414" t="s">
        <v>610</v>
      </c>
      <c r="B136" s="259"/>
      <c r="C136" s="259"/>
      <c r="D136" s="259"/>
      <c r="E136" s="259"/>
      <c r="F136" s="259"/>
      <c r="G136" s="259"/>
      <c r="H136" s="259"/>
      <c r="I136" s="259"/>
      <c r="J136" s="259"/>
      <c r="K136" s="443"/>
      <c r="L136" s="299"/>
      <c r="M136" s="299"/>
      <c r="N136" s="299"/>
      <c r="O136" s="299"/>
      <c r="P136" s="299"/>
    </row>
    <row r="137" spans="1:16" s="17" customFormat="1" ht="14.45">
      <c r="A137" s="470" t="s">
        <v>611</v>
      </c>
      <c r="B137" s="259"/>
      <c r="C137" s="259"/>
      <c r="D137" s="259"/>
      <c r="E137" s="259"/>
      <c r="F137" s="259"/>
      <c r="G137" s="259"/>
      <c r="H137" s="259"/>
      <c r="I137" s="259"/>
      <c r="J137" s="259"/>
      <c r="K137" s="443"/>
      <c r="L137" s="299"/>
      <c r="M137" s="299"/>
      <c r="N137" s="299"/>
      <c r="O137" s="299"/>
      <c r="P137" s="299"/>
    </row>
    <row r="138" spans="1:16" s="17" customFormat="1" ht="14.45">
      <c r="A138" s="470" t="s">
        <v>612</v>
      </c>
      <c r="B138" s="259"/>
      <c r="C138" s="259"/>
      <c r="D138" s="259"/>
      <c r="E138" s="259"/>
      <c r="F138" s="259"/>
      <c r="G138" s="259"/>
      <c r="H138" s="259"/>
      <c r="I138" s="259"/>
      <c r="J138" s="259"/>
      <c r="K138" s="443"/>
      <c r="L138" s="299"/>
      <c r="M138" s="299"/>
      <c r="N138" s="299"/>
      <c r="O138" s="299"/>
      <c r="P138" s="299"/>
    </row>
    <row r="139" spans="1:16" s="17" customFormat="1" ht="41.45">
      <c r="A139" s="492" t="s">
        <v>613</v>
      </c>
      <c r="B139" s="259"/>
      <c r="C139" s="259"/>
      <c r="D139" s="259"/>
      <c r="E139" s="259"/>
      <c r="F139" s="259"/>
      <c r="G139" s="259"/>
      <c r="H139" s="259"/>
      <c r="I139" s="259"/>
      <c r="J139" s="259"/>
      <c r="K139" s="443"/>
      <c r="L139" s="299"/>
      <c r="M139" s="299"/>
      <c r="N139" s="299"/>
      <c r="O139" s="299"/>
      <c r="P139" s="299"/>
    </row>
    <row r="140" spans="1:16" s="17" customFormat="1" ht="14.45">
      <c r="A140" s="95" t="s">
        <v>614</v>
      </c>
      <c r="B140" s="471"/>
      <c r="C140" s="471"/>
      <c r="D140" s="471"/>
      <c r="E140" s="471"/>
      <c r="F140" s="471"/>
      <c r="G140" s="471"/>
      <c r="H140" s="471"/>
      <c r="I140" s="471"/>
      <c r="J140" s="471"/>
      <c r="K140" s="472"/>
      <c r="L140" s="299"/>
      <c r="M140" s="299"/>
      <c r="N140" s="299"/>
      <c r="O140" s="299"/>
      <c r="P140" s="299"/>
    </row>
    <row r="141" spans="1:16" s="17" customFormat="1">
      <c r="A141" s="54"/>
      <c r="B141" s="259"/>
      <c r="C141" s="259"/>
      <c r="D141" s="259"/>
      <c r="E141" s="259"/>
      <c r="F141" s="259"/>
      <c r="G141" s="259"/>
      <c r="H141" s="259"/>
      <c r="I141" s="259"/>
      <c r="J141" s="259"/>
      <c r="K141" s="259"/>
      <c r="L141" s="299"/>
      <c r="M141" s="299"/>
      <c r="N141" s="299"/>
      <c r="O141" s="299"/>
      <c r="P141" s="299"/>
    </row>
    <row r="142" spans="1:16" s="17" customFormat="1">
      <c r="A142" s="54"/>
      <c r="B142" s="259"/>
      <c r="C142" s="259"/>
      <c r="D142" s="259"/>
      <c r="E142" s="259"/>
      <c r="F142" s="259"/>
      <c r="G142" s="259"/>
      <c r="H142" s="259"/>
      <c r="I142" s="259"/>
      <c r="J142" s="259"/>
      <c r="K142" s="259"/>
      <c r="L142" s="299"/>
      <c r="M142" s="299"/>
      <c r="N142" s="299"/>
      <c r="O142" s="299"/>
      <c r="P142" s="299"/>
    </row>
    <row r="143" spans="1:16" s="17" customFormat="1">
      <c r="A143" s="54"/>
      <c r="B143" s="259"/>
      <c r="C143" s="259"/>
      <c r="D143" s="259"/>
      <c r="E143" s="259"/>
      <c r="F143" s="259"/>
      <c r="G143" s="259"/>
      <c r="H143" s="259"/>
      <c r="I143" s="259"/>
      <c r="J143" s="259"/>
      <c r="K143" s="259"/>
      <c r="L143" s="299"/>
      <c r="M143" s="299"/>
      <c r="N143" s="299"/>
      <c r="O143" s="299"/>
      <c r="P143" s="299"/>
    </row>
    <row r="144" spans="1:16" s="17" customFormat="1">
      <c r="A144" s="54"/>
      <c r="B144" s="259"/>
      <c r="C144" s="259"/>
      <c r="D144" s="259"/>
      <c r="E144" s="259"/>
      <c r="F144" s="259"/>
      <c r="G144" s="259"/>
      <c r="H144" s="259"/>
      <c r="I144" s="259"/>
      <c r="J144" s="259"/>
      <c r="K144" s="259"/>
      <c r="L144" s="299"/>
      <c r="M144" s="299"/>
      <c r="N144" s="299"/>
      <c r="O144" s="299"/>
      <c r="P144" s="299"/>
    </row>
    <row r="145" spans="1:11" s="17" customFormat="1">
      <c r="A145" s="54"/>
      <c r="B145" s="259"/>
      <c r="C145" s="259"/>
      <c r="D145" s="259"/>
      <c r="E145" s="259"/>
      <c r="F145" s="259"/>
      <c r="G145" s="259"/>
      <c r="H145" s="259"/>
      <c r="I145" s="259"/>
      <c r="J145" s="259"/>
      <c r="K145" s="259"/>
    </row>
    <row r="146" spans="1:11" s="17" customFormat="1">
      <c r="A146" s="54"/>
      <c r="B146" s="259"/>
      <c r="C146" s="259"/>
      <c r="D146" s="259"/>
      <c r="E146" s="259"/>
      <c r="F146" s="259"/>
      <c r="G146" s="259"/>
      <c r="H146" s="259"/>
      <c r="I146" s="259"/>
      <c r="J146" s="259"/>
      <c r="K146" s="259"/>
    </row>
    <row r="147" spans="1:11" s="17" customFormat="1">
      <c r="A147" s="54"/>
      <c r="B147" s="259"/>
      <c r="C147" s="259"/>
      <c r="D147" s="259"/>
      <c r="E147" s="259"/>
      <c r="F147" s="259"/>
      <c r="G147" s="259"/>
      <c r="H147" s="259"/>
      <c r="I147" s="259"/>
      <c r="J147" s="259"/>
      <c r="K147" s="259"/>
    </row>
    <row r="148" spans="1:11" s="17" customFormat="1">
      <c r="A148" s="54"/>
      <c r="B148" s="259"/>
      <c r="C148" s="259"/>
      <c r="D148" s="259"/>
      <c r="E148" s="259"/>
      <c r="F148" s="259"/>
      <c r="G148" s="259"/>
      <c r="H148" s="259"/>
      <c r="I148" s="259"/>
      <c r="J148" s="259"/>
      <c r="K148" s="259"/>
    </row>
    <row r="149" spans="1:11" s="17" customFormat="1">
      <c r="A149" s="54"/>
      <c r="B149" s="259"/>
      <c r="C149" s="259"/>
      <c r="D149" s="259"/>
      <c r="E149" s="259"/>
      <c r="F149" s="259"/>
      <c r="G149" s="259"/>
      <c r="H149" s="259"/>
      <c r="I149" s="259"/>
      <c r="J149" s="259"/>
      <c r="K149" s="259"/>
    </row>
    <row r="150" spans="1:11" s="17" customFormat="1">
      <c r="A150" s="54"/>
      <c r="B150" s="259"/>
      <c r="C150" s="259"/>
      <c r="D150" s="259"/>
      <c r="E150" s="259"/>
      <c r="F150" s="259"/>
      <c r="G150" s="259"/>
      <c r="H150" s="259"/>
      <c r="I150" s="259"/>
      <c r="J150" s="259"/>
      <c r="K150" s="259"/>
    </row>
    <row r="151" spans="1:11" s="17" customFormat="1">
      <c r="A151" s="54"/>
      <c r="B151" s="259"/>
      <c r="C151" s="259"/>
      <c r="D151" s="259"/>
      <c r="E151" s="259"/>
      <c r="F151" s="259"/>
      <c r="G151" s="259"/>
      <c r="H151" s="259"/>
      <c r="I151" s="259"/>
      <c r="J151" s="259"/>
      <c r="K151" s="259"/>
    </row>
    <row r="152" spans="1:11" s="17" customFormat="1">
      <c r="A152" s="54"/>
      <c r="B152" s="259"/>
      <c r="C152" s="259"/>
      <c r="D152" s="259"/>
      <c r="E152" s="259"/>
      <c r="F152" s="259"/>
      <c r="G152" s="259"/>
      <c r="H152" s="259"/>
      <c r="I152" s="259"/>
      <c r="J152" s="259"/>
      <c r="K152" s="259"/>
    </row>
    <row r="153" spans="1:11" s="17" customFormat="1">
      <c r="A153" s="54"/>
      <c r="B153" s="259"/>
      <c r="C153" s="259"/>
      <c r="D153" s="259"/>
      <c r="E153" s="259"/>
      <c r="F153" s="259"/>
      <c r="G153" s="259"/>
      <c r="H153" s="259"/>
      <c r="I153" s="259"/>
      <c r="J153" s="259"/>
      <c r="K153" s="259"/>
    </row>
    <row r="154" spans="1:11" s="17" customFormat="1">
      <c r="A154" s="54"/>
      <c r="B154" s="259"/>
      <c r="C154" s="259"/>
      <c r="D154" s="259"/>
      <c r="E154" s="259"/>
      <c r="F154" s="259"/>
      <c r="G154" s="259"/>
      <c r="H154" s="259"/>
      <c r="I154" s="259"/>
      <c r="J154" s="259"/>
      <c r="K154" s="259"/>
    </row>
    <row r="155" spans="1:11" s="17" customFormat="1">
      <c r="A155" s="54"/>
      <c r="B155" s="259"/>
      <c r="C155" s="259"/>
      <c r="D155" s="259"/>
      <c r="E155" s="259"/>
      <c r="F155" s="259"/>
      <c r="G155" s="259"/>
      <c r="H155" s="259"/>
      <c r="I155" s="259"/>
      <c r="J155" s="259"/>
      <c r="K155" s="259"/>
    </row>
  </sheetData>
  <mergeCells count="20">
    <mergeCell ref="B1:K1"/>
    <mergeCell ref="A1:A3"/>
    <mergeCell ref="A5:K5"/>
    <mergeCell ref="A103:K103"/>
    <mergeCell ref="H104:I104"/>
    <mergeCell ref="B31:C31"/>
    <mergeCell ref="D104:E104"/>
    <mergeCell ref="B2:K2"/>
    <mergeCell ref="A46:K46"/>
    <mergeCell ref="A76:K76"/>
    <mergeCell ref="A81:K81"/>
    <mergeCell ref="A84:K84"/>
    <mergeCell ref="B6:C6"/>
    <mergeCell ref="B125:C125"/>
    <mergeCell ref="A123:K123"/>
    <mergeCell ref="B110:C110"/>
    <mergeCell ref="B116:C116"/>
    <mergeCell ref="A135:K135"/>
    <mergeCell ref="B129:C129"/>
    <mergeCell ref="A124:K124"/>
  </mergeCells>
  <dataValidations disablePrompts="1" count="1">
    <dataValidation type="custom" allowBlank="1" showInputMessage="1" showErrorMessage="1" errorTitle="Invalid entry" error="The entry is not a number, is outside the minimum and maximum set, or has too many decimal places." sqref="G100:G102" xr:uid="{00000000-0002-0000-0100-000000000000}">
      <formula1>AND(G100&gt;=0, G100&lt;=999999999999, G100=ROUND(G100,2))</formula1>
    </dataValidation>
  </dataValidations>
  <pageMargins left="0.25" right="0.25" top="0.75" bottom="0.75" header="0.3" footer="0.3"/>
  <pageSetup paperSize="5" scale="50" fitToHeight="0" orientation="landscape" r:id="rId1"/>
  <rowBreaks count="2" manualBreakCount="2">
    <brk id="29" max="16383" man="1"/>
    <brk id="102" max="16383" man="1"/>
  </rowBreaks>
  <colBreaks count="1" manualBreakCount="1">
    <brk id="11" max="1048575" man="1"/>
  </colBreaks>
  <ignoredErrors>
    <ignoredError sqref="G63"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6AAF8-069C-4D98-9F13-EF0FDD7B0952}">
  <dimension ref="A1:R122"/>
  <sheetViews>
    <sheetView showGridLines="0" zoomScale="70" zoomScaleNormal="70" workbookViewId="0">
      <pane ySplit="3" topLeftCell="A4" activePane="bottomLeft" state="frozen"/>
      <selection pane="bottomLeft" activeCell="B2" sqref="B2:K2"/>
    </sheetView>
  </sheetViews>
  <sheetFormatPr defaultColWidth="9.140625" defaultRowHeight="12.95"/>
  <cols>
    <col min="1" max="1" width="76.85546875" style="68" customWidth="1"/>
    <col min="2" max="3" width="27.140625" style="13" customWidth="1"/>
    <col min="4" max="4" width="30.42578125" style="13" customWidth="1"/>
    <col min="5" max="11" width="27.140625" style="13" customWidth="1"/>
    <col min="12" max="12" width="25.140625" style="11" customWidth="1"/>
    <col min="13" max="14" width="15.85546875" style="11" customWidth="1"/>
    <col min="15" max="15" width="11.5703125" style="11" bestFit="1" customWidth="1"/>
    <col min="16" max="16" width="22.42578125" style="11" customWidth="1"/>
    <col min="17" max="17" width="42.140625" style="69" customWidth="1"/>
    <col min="18" max="16384" width="9.140625" style="11"/>
  </cols>
  <sheetData>
    <row r="1" spans="1:17" ht="42.6" customHeight="1">
      <c r="A1" s="675"/>
      <c r="B1" s="595" t="s">
        <v>615</v>
      </c>
      <c r="C1" s="595"/>
      <c r="D1" s="595"/>
      <c r="E1" s="595"/>
      <c r="F1" s="595"/>
      <c r="G1" s="595"/>
      <c r="H1" s="595"/>
      <c r="I1" s="595"/>
      <c r="J1" s="595"/>
      <c r="K1" s="595"/>
      <c r="L1" s="233"/>
      <c r="M1" s="233"/>
      <c r="N1" s="233"/>
      <c r="O1" s="233"/>
      <c r="P1" s="233"/>
      <c r="Q1" s="233"/>
    </row>
    <row r="2" spans="1:17" ht="16.5" customHeight="1">
      <c r="A2" s="675"/>
      <c r="B2" s="605" t="s">
        <v>616</v>
      </c>
      <c r="C2" s="606"/>
      <c r="D2" s="606"/>
      <c r="E2" s="606"/>
      <c r="F2" s="606"/>
      <c r="G2" s="606"/>
      <c r="H2" s="606"/>
      <c r="I2" s="606"/>
      <c r="J2" s="606"/>
      <c r="K2" s="606"/>
      <c r="L2" s="233"/>
      <c r="M2" s="233"/>
      <c r="N2" s="233"/>
      <c r="O2" s="233"/>
      <c r="P2" s="233"/>
      <c r="Q2" s="233"/>
    </row>
    <row r="3" spans="1:17" ht="17.45" customHeight="1">
      <c r="A3" s="676"/>
      <c r="B3" s="70" t="s">
        <v>4</v>
      </c>
      <c r="C3" s="70" t="s">
        <v>617</v>
      </c>
      <c r="D3" s="70">
        <v>2023</v>
      </c>
      <c r="E3" s="70">
        <v>2022</v>
      </c>
      <c r="F3" s="70">
        <v>2021</v>
      </c>
      <c r="G3" s="70">
        <v>2020</v>
      </c>
      <c r="H3" s="70">
        <v>2019</v>
      </c>
      <c r="I3" s="70">
        <v>2018</v>
      </c>
      <c r="J3" s="70">
        <v>2017</v>
      </c>
      <c r="K3" s="70">
        <v>2016</v>
      </c>
      <c r="L3" s="233"/>
      <c r="M3" s="233"/>
      <c r="N3" s="233"/>
      <c r="O3" s="233"/>
      <c r="P3" s="233"/>
      <c r="Q3" s="233"/>
    </row>
    <row r="4" spans="1:17" s="17" customFormat="1" ht="19.5" customHeight="1">
      <c r="A4" s="578" t="s">
        <v>618</v>
      </c>
      <c r="B4" s="579"/>
      <c r="C4" s="579"/>
      <c r="D4" s="579"/>
      <c r="E4" s="579"/>
      <c r="F4" s="579"/>
      <c r="G4" s="579"/>
      <c r="H4" s="579"/>
      <c r="I4" s="579"/>
      <c r="J4" s="579"/>
      <c r="K4" s="580"/>
      <c r="L4" s="299"/>
      <c r="M4" s="299"/>
      <c r="N4" s="299"/>
      <c r="O4" s="299"/>
      <c r="P4" s="299"/>
      <c r="Q4" s="299"/>
    </row>
    <row r="5" spans="1:17" s="17" customFormat="1" ht="19.5" customHeight="1">
      <c r="A5" s="565" t="s">
        <v>619</v>
      </c>
      <c r="B5" s="566"/>
      <c r="C5" s="566"/>
      <c r="D5" s="566"/>
      <c r="E5" s="566"/>
      <c r="F5" s="566"/>
      <c r="G5" s="566"/>
      <c r="H5" s="566"/>
      <c r="I5" s="566"/>
      <c r="J5" s="566"/>
      <c r="K5" s="567"/>
      <c r="L5" s="299"/>
      <c r="M5" s="299"/>
      <c r="N5" s="299"/>
      <c r="O5" s="299"/>
      <c r="P5" s="299"/>
      <c r="Q5" s="299"/>
    </row>
    <row r="6" spans="1:17" s="17" customFormat="1" ht="19.5" customHeight="1">
      <c r="A6" s="53"/>
      <c r="B6" s="20" t="s">
        <v>620</v>
      </c>
      <c r="C6" s="20"/>
      <c r="D6" s="20"/>
      <c r="E6" s="20">
        <v>2022</v>
      </c>
      <c r="F6" s="20">
        <v>2021</v>
      </c>
      <c r="G6" s="20">
        <v>2020</v>
      </c>
      <c r="H6" s="20">
        <v>2019</v>
      </c>
      <c r="I6" s="20">
        <v>2018</v>
      </c>
      <c r="J6" s="20">
        <v>2017</v>
      </c>
      <c r="K6" s="20">
        <v>2016</v>
      </c>
      <c r="L6" s="299"/>
      <c r="M6" s="299"/>
      <c r="N6" s="299"/>
      <c r="O6" s="299"/>
      <c r="P6" s="299"/>
      <c r="Q6" s="299"/>
    </row>
    <row r="7" spans="1:17" s="17" customFormat="1" ht="15">
      <c r="A7" s="26" t="s">
        <v>621</v>
      </c>
      <c r="B7" s="258" t="s">
        <v>171</v>
      </c>
      <c r="C7" s="258" t="s">
        <v>8</v>
      </c>
      <c r="D7" s="157" t="s">
        <v>622</v>
      </c>
      <c r="E7" s="487">
        <v>35.9</v>
      </c>
      <c r="F7" s="488">
        <v>34.9</v>
      </c>
      <c r="G7" s="488">
        <v>15.7</v>
      </c>
      <c r="H7" s="488">
        <v>14.1</v>
      </c>
      <c r="I7" s="488">
        <v>12.3</v>
      </c>
      <c r="J7" s="348" t="s">
        <v>623</v>
      </c>
      <c r="K7" s="348" t="s">
        <v>623</v>
      </c>
      <c r="L7" s="299"/>
      <c r="M7" s="299"/>
      <c r="N7" s="299"/>
      <c r="O7" s="299"/>
      <c r="P7" s="299"/>
      <c r="Q7" s="299"/>
    </row>
    <row r="8" spans="1:17" s="17" customFormat="1" ht="41.25" customHeight="1">
      <c r="A8" s="26" t="s">
        <v>624</v>
      </c>
      <c r="B8" s="258" t="s">
        <v>171</v>
      </c>
      <c r="C8" s="446" t="s">
        <v>625</v>
      </c>
      <c r="D8" s="387" t="s">
        <v>626</v>
      </c>
      <c r="E8" s="488">
        <v>112.9</v>
      </c>
      <c r="F8" s="488">
        <v>77</v>
      </c>
      <c r="G8" s="294" t="s">
        <v>8</v>
      </c>
      <c r="H8" s="294" t="s">
        <v>8</v>
      </c>
      <c r="I8" s="301" t="s">
        <v>8</v>
      </c>
      <c r="J8" s="349"/>
      <c r="K8" s="349"/>
      <c r="L8" s="299"/>
      <c r="M8" s="299"/>
      <c r="N8" s="299"/>
      <c r="O8" s="299"/>
      <c r="P8" s="299"/>
      <c r="Q8" s="299"/>
    </row>
    <row r="9" spans="1:17" s="17" customFormat="1" ht="30" customHeight="1">
      <c r="A9" s="26" t="s">
        <v>624</v>
      </c>
      <c r="B9" s="258" t="s">
        <v>465</v>
      </c>
      <c r="C9" s="258" t="s">
        <v>8</v>
      </c>
      <c r="D9" s="401">
        <v>0.52400000000000002</v>
      </c>
      <c r="E9" s="488">
        <v>0.376</v>
      </c>
      <c r="F9" s="488">
        <v>0.25700000000000001</v>
      </c>
      <c r="G9" s="294" t="s">
        <v>8</v>
      </c>
      <c r="H9" s="294" t="s">
        <v>8</v>
      </c>
      <c r="I9" s="301" t="s">
        <v>8</v>
      </c>
      <c r="J9" s="350"/>
      <c r="K9" s="350"/>
      <c r="L9" s="299"/>
      <c r="M9" s="299"/>
      <c r="N9" s="299"/>
      <c r="O9" s="299"/>
      <c r="P9" s="299"/>
      <c r="Q9" s="299"/>
    </row>
    <row r="10" spans="1:17" s="17" customFormat="1" ht="50.45" customHeight="1">
      <c r="A10" s="701" t="s">
        <v>627</v>
      </c>
      <c r="B10" s="702"/>
      <c r="C10" s="702"/>
      <c r="D10" s="702"/>
      <c r="E10" s="702"/>
      <c r="F10" s="702"/>
      <c r="G10" s="702"/>
      <c r="H10" s="702"/>
      <c r="I10" s="702"/>
      <c r="J10" s="702"/>
      <c r="K10" s="703"/>
      <c r="L10" s="299"/>
      <c r="M10" s="299"/>
      <c r="N10" s="299"/>
      <c r="O10" s="299"/>
      <c r="P10" s="299"/>
      <c r="Q10" s="299"/>
    </row>
    <row r="11" spans="1:17" s="17" customFormat="1" ht="14.45">
      <c r="A11" s="412" t="s">
        <v>628</v>
      </c>
      <c r="B11" s="62"/>
      <c r="C11" s="62"/>
      <c r="D11" s="62"/>
      <c r="E11" s="62"/>
      <c r="F11" s="62"/>
      <c r="G11" s="67"/>
      <c r="H11" s="62"/>
      <c r="I11" s="62"/>
      <c r="J11" s="62"/>
      <c r="K11" s="413"/>
      <c r="L11" s="299"/>
      <c r="M11" s="299"/>
      <c r="N11" s="299"/>
      <c r="O11" s="299"/>
      <c r="P11" s="299"/>
      <c r="Q11" s="299"/>
    </row>
    <row r="12" spans="1:17" s="17" customFormat="1" ht="51.95" customHeight="1">
      <c r="A12" s="704" t="s">
        <v>629</v>
      </c>
      <c r="B12" s="705"/>
      <c r="C12" s="705"/>
      <c r="D12" s="705"/>
      <c r="E12" s="705"/>
      <c r="F12" s="705"/>
      <c r="G12" s="705"/>
      <c r="H12" s="705"/>
      <c r="I12" s="705"/>
      <c r="J12" s="705"/>
      <c r="K12" s="706"/>
      <c r="L12" s="299"/>
      <c r="M12" s="299"/>
      <c r="N12" s="299"/>
      <c r="O12" s="299"/>
      <c r="P12" s="299"/>
      <c r="Q12" s="299"/>
    </row>
    <row r="13" spans="1:17" s="17" customFormat="1" ht="28.15" customHeight="1">
      <c r="A13" s="690" t="s">
        <v>630</v>
      </c>
      <c r="B13" s="691"/>
      <c r="C13" s="691"/>
      <c r="D13" s="691"/>
      <c r="E13" s="691"/>
      <c r="F13" s="691"/>
      <c r="G13" s="691"/>
      <c r="H13" s="691"/>
      <c r="I13" s="691"/>
      <c r="J13" s="691"/>
      <c r="K13" s="692"/>
      <c r="L13" s="299"/>
      <c r="M13" s="299"/>
      <c r="N13" s="299"/>
      <c r="O13" s="299"/>
      <c r="P13" s="299"/>
      <c r="Q13" s="299"/>
    </row>
    <row r="14" spans="1:17" s="17" customFormat="1" ht="12.6">
      <c r="A14" s="65"/>
      <c r="B14" s="62"/>
      <c r="C14" s="62"/>
      <c r="D14" s="62"/>
      <c r="E14" s="62"/>
      <c r="F14" s="62"/>
      <c r="G14" s="67"/>
      <c r="H14" s="62"/>
      <c r="I14" s="62"/>
      <c r="J14" s="62"/>
      <c r="K14" s="62"/>
      <c r="L14" s="299"/>
      <c r="M14" s="299"/>
      <c r="N14" s="299"/>
      <c r="O14" s="299"/>
      <c r="P14" s="299"/>
      <c r="Q14" s="299"/>
    </row>
    <row r="15" spans="1:17" s="17" customFormat="1" ht="17.45">
      <c r="A15" s="55" t="s">
        <v>631</v>
      </c>
      <c r="B15" s="56"/>
      <c r="C15" s="56"/>
      <c r="D15" s="56"/>
      <c r="E15" s="56"/>
      <c r="F15" s="56"/>
      <c r="G15" s="60"/>
      <c r="H15" s="56"/>
      <c r="I15" s="56"/>
      <c r="J15" s="56"/>
      <c r="K15" s="57"/>
      <c r="L15" s="299"/>
      <c r="M15" s="299"/>
      <c r="N15" s="299"/>
      <c r="O15" s="299"/>
      <c r="P15" s="299"/>
      <c r="Q15" s="299"/>
    </row>
    <row r="16" spans="1:17" s="17" customFormat="1">
      <c r="A16" s="53"/>
      <c r="B16" s="20" t="s">
        <v>620</v>
      </c>
      <c r="C16" s="20"/>
      <c r="D16" s="209" t="s">
        <v>632</v>
      </c>
      <c r="E16" s="20">
        <v>2022</v>
      </c>
      <c r="F16" s="20">
        <v>2021</v>
      </c>
      <c r="G16" s="20">
        <v>2020</v>
      </c>
      <c r="H16" s="20">
        <v>2019</v>
      </c>
      <c r="I16" s="20">
        <v>2018</v>
      </c>
      <c r="J16" s="20">
        <v>2017</v>
      </c>
      <c r="K16" s="20">
        <v>2016</v>
      </c>
      <c r="L16" s="299"/>
      <c r="M16" s="299"/>
      <c r="N16" s="299"/>
      <c r="O16" s="299"/>
      <c r="P16" s="299"/>
      <c r="Q16" s="299"/>
    </row>
    <row r="17" spans="1:17" s="17" customFormat="1" ht="15">
      <c r="A17" s="147" t="s">
        <v>633</v>
      </c>
      <c r="B17" s="258" t="s">
        <v>131</v>
      </c>
      <c r="C17" s="258" t="s">
        <v>8</v>
      </c>
      <c r="D17" s="540">
        <v>513</v>
      </c>
      <c r="E17" s="541">
        <v>534.6</v>
      </c>
      <c r="F17" s="541">
        <v>330.3</v>
      </c>
      <c r="G17" s="541">
        <v>117.6</v>
      </c>
      <c r="H17" s="541">
        <v>100.3</v>
      </c>
      <c r="I17" s="541">
        <v>106.3</v>
      </c>
      <c r="J17" s="541">
        <v>62.2</v>
      </c>
      <c r="K17" s="542">
        <v>84.9</v>
      </c>
      <c r="L17" s="299"/>
      <c r="M17" s="299"/>
      <c r="N17" s="299"/>
      <c r="O17" s="299"/>
      <c r="P17" s="299"/>
      <c r="Q17" s="299"/>
    </row>
    <row r="18" spans="1:17" s="17" customFormat="1" ht="15">
      <c r="A18" s="147" t="s">
        <v>634</v>
      </c>
      <c r="B18" s="258" t="s">
        <v>131</v>
      </c>
      <c r="C18" s="258" t="s">
        <v>8</v>
      </c>
      <c r="D18" s="540">
        <v>118.9</v>
      </c>
      <c r="E18" s="541">
        <v>79.3</v>
      </c>
      <c r="F18" s="541">
        <v>102</v>
      </c>
      <c r="G18" s="541">
        <v>20.6</v>
      </c>
      <c r="H18" s="541">
        <v>20.3</v>
      </c>
      <c r="I18" s="541">
        <v>19</v>
      </c>
      <c r="J18" s="541">
        <v>22.9</v>
      </c>
      <c r="K18" s="542">
        <v>15.1</v>
      </c>
      <c r="L18" s="299"/>
      <c r="M18" s="299"/>
      <c r="N18" s="299"/>
      <c r="O18" s="299"/>
      <c r="P18" s="299"/>
      <c r="Q18" s="299"/>
    </row>
    <row r="19" spans="1:17" s="17" customFormat="1" ht="15">
      <c r="A19" s="147" t="s">
        <v>635</v>
      </c>
      <c r="B19" s="258" t="s">
        <v>131</v>
      </c>
      <c r="C19" s="258" t="s">
        <v>8</v>
      </c>
      <c r="D19" s="540">
        <v>867.8</v>
      </c>
      <c r="E19" s="541">
        <v>908.4</v>
      </c>
      <c r="F19" s="541">
        <v>905</v>
      </c>
      <c r="G19" s="541">
        <v>739</v>
      </c>
      <c r="H19" s="541">
        <v>760.5</v>
      </c>
      <c r="I19" s="541">
        <v>392.5</v>
      </c>
      <c r="J19" s="541">
        <v>367.9</v>
      </c>
      <c r="K19" s="542">
        <v>361.5</v>
      </c>
      <c r="L19" s="299"/>
      <c r="M19" s="299"/>
      <c r="N19" s="299"/>
      <c r="O19" s="299"/>
      <c r="P19" s="299"/>
      <c r="Q19" s="299"/>
    </row>
    <row r="20" spans="1:17" s="17" customFormat="1" ht="15">
      <c r="A20" s="147" t="s">
        <v>636</v>
      </c>
      <c r="B20" s="258" t="s">
        <v>131</v>
      </c>
      <c r="C20" s="258" t="s">
        <v>8</v>
      </c>
      <c r="D20" s="402" t="s">
        <v>637</v>
      </c>
      <c r="E20" s="332" t="s">
        <v>638</v>
      </c>
      <c r="F20" s="347" t="s">
        <v>639</v>
      </c>
      <c r="G20" s="347" t="s">
        <v>640</v>
      </c>
      <c r="H20" s="347" t="s">
        <v>641</v>
      </c>
      <c r="I20" s="347" t="s">
        <v>642</v>
      </c>
      <c r="J20" s="347" t="s">
        <v>643</v>
      </c>
      <c r="K20" s="347" t="s">
        <v>644</v>
      </c>
      <c r="L20" s="299"/>
      <c r="M20" s="299"/>
      <c r="N20" s="299"/>
      <c r="O20" s="299"/>
      <c r="P20" s="299"/>
      <c r="Q20" s="299"/>
    </row>
    <row r="21" spans="1:17" s="17" customFormat="1" ht="14.45">
      <c r="A21" s="707" t="s">
        <v>645</v>
      </c>
      <c r="B21" s="708"/>
      <c r="C21" s="708"/>
      <c r="D21" s="708"/>
      <c r="E21" s="708"/>
      <c r="F21" s="708"/>
      <c r="G21" s="708"/>
      <c r="H21" s="708"/>
      <c r="I21" s="708"/>
      <c r="J21" s="708"/>
      <c r="K21" s="709"/>
      <c r="L21" s="299"/>
      <c r="M21" s="299"/>
      <c r="N21" s="299"/>
      <c r="O21" s="299"/>
      <c r="P21" s="299"/>
      <c r="Q21" s="299"/>
    </row>
    <row r="22" spans="1:17" s="17" customFormat="1" ht="14.45">
      <c r="A22" s="414" t="s">
        <v>646</v>
      </c>
      <c r="B22" s="62"/>
      <c r="C22" s="62"/>
      <c r="D22" s="62"/>
      <c r="E22" s="62"/>
      <c r="F22" s="62"/>
      <c r="G22" s="67"/>
      <c r="H22" s="62"/>
      <c r="I22" s="62"/>
      <c r="J22" s="62"/>
      <c r="K22" s="413"/>
      <c r="L22" s="299"/>
      <c r="M22" s="299"/>
      <c r="N22" s="299"/>
      <c r="O22" s="299"/>
      <c r="P22" s="299"/>
      <c r="Q22" s="299"/>
    </row>
    <row r="23" spans="1:17" s="17" customFormat="1" ht="14.45">
      <c r="A23" s="415" t="s">
        <v>647</v>
      </c>
      <c r="B23" s="416"/>
      <c r="C23" s="416"/>
      <c r="D23" s="416"/>
      <c r="E23" s="416"/>
      <c r="F23" s="416"/>
      <c r="G23" s="416"/>
      <c r="H23" s="416"/>
      <c r="I23" s="441"/>
      <c r="J23" s="62"/>
      <c r="K23" s="442"/>
      <c r="L23" s="299"/>
      <c r="M23" s="299"/>
      <c r="N23" s="299"/>
      <c r="O23" s="299"/>
      <c r="P23" s="299"/>
      <c r="Q23" s="299"/>
    </row>
    <row r="24" spans="1:17" s="17" customFormat="1" ht="28.7" customHeight="1">
      <c r="A24" s="694" t="s">
        <v>648</v>
      </c>
      <c r="B24" s="695"/>
      <c r="C24" s="695"/>
      <c r="D24" s="695"/>
      <c r="E24" s="695"/>
      <c r="F24" s="695"/>
      <c r="G24" s="695"/>
      <c r="H24" s="695"/>
      <c r="I24" s="695"/>
      <c r="J24" s="695"/>
      <c r="K24" s="696"/>
      <c r="L24" s="299"/>
      <c r="M24" s="299"/>
      <c r="N24" s="299"/>
      <c r="O24" s="299"/>
      <c r="P24" s="299"/>
      <c r="Q24" s="299"/>
    </row>
    <row r="25" spans="1:17" s="17" customFormat="1" ht="27.2" customHeight="1">
      <c r="A25" s="694" t="s">
        <v>649</v>
      </c>
      <c r="B25" s="695"/>
      <c r="C25" s="695"/>
      <c r="D25" s="695"/>
      <c r="E25" s="695"/>
      <c r="F25" s="695"/>
      <c r="G25" s="695"/>
      <c r="H25" s="695"/>
      <c r="I25" s="695"/>
      <c r="J25" s="695"/>
      <c r="K25" s="696"/>
      <c r="L25" s="299"/>
      <c r="M25" s="299"/>
      <c r="N25" s="299"/>
      <c r="O25" s="299"/>
      <c r="P25" s="299"/>
      <c r="Q25" s="299"/>
    </row>
    <row r="26" spans="1:17" s="17" customFormat="1" ht="16.5" customHeight="1">
      <c r="A26" s="694" t="s">
        <v>650</v>
      </c>
      <c r="B26" s="695"/>
      <c r="C26" s="695"/>
      <c r="D26" s="695"/>
      <c r="E26" s="695"/>
      <c r="F26" s="695"/>
      <c r="G26" s="695"/>
      <c r="H26" s="695"/>
      <c r="I26" s="695"/>
      <c r="J26" s="695"/>
      <c r="K26" s="696"/>
      <c r="L26" s="299"/>
      <c r="M26" s="299"/>
      <c r="N26" s="299"/>
      <c r="O26" s="299"/>
      <c r="P26" s="299"/>
      <c r="Q26" s="299"/>
    </row>
    <row r="27" spans="1:17" s="17" customFormat="1" ht="17.25" customHeight="1">
      <c r="A27" s="445" t="s">
        <v>651</v>
      </c>
      <c r="B27" s="351"/>
      <c r="C27" s="351"/>
      <c r="D27" s="351"/>
      <c r="E27" s="351"/>
      <c r="F27" s="351"/>
      <c r="G27" s="351"/>
      <c r="H27" s="351"/>
      <c r="I27" s="259"/>
      <c r="J27" s="259"/>
      <c r="K27" s="443"/>
      <c r="L27" s="299"/>
      <c r="M27" s="299"/>
      <c r="N27" s="299"/>
      <c r="O27" s="299"/>
      <c r="P27" s="299"/>
      <c r="Q27" s="299"/>
    </row>
    <row r="28" spans="1:17" s="17" customFormat="1" ht="25.5" customHeight="1">
      <c r="A28" s="599" t="s">
        <v>652</v>
      </c>
      <c r="B28" s="600"/>
      <c r="C28" s="600"/>
      <c r="D28" s="600"/>
      <c r="E28" s="600"/>
      <c r="F28" s="600"/>
      <c r="G28" s="600"/>
      <c r="H28" s="600"/>
      <c r="I28" s="600"/>
      <c r="J28" s="600"/>
      <c r="K28" s="601"/>
      <c r="L28" s="299"/>
      <c r="M28" s="299"/>
      <c r="N28" s="299"/>
      <c r="O28" s="299"/>
      <c r="P28" s="299"/>
      <c r="Q28" s="299"/>
    </row>
    <row r="29" spans="1:17" s="17" customFormat="1" ht="12.75" customHeight="1">
      <c r="A29" s="661" t="s">
        <v>442</v>
      </c>
      <c r="B29" s="661"/>
      <c r="C29" s="661"/>
      <c r="D29" s="661"/>
      <c r="E29" s="661"/>
      <c r="F29" s="661"/>
      <c r="G29" s="661"/>
      <c r="H29" s="661"/>
      <c r="I29" s="661"/>
      <c r="J29" s="661"/>
      <c r="K29" s="661"/>
      <c r="L29" s="299"/>
      <c r="M29" s="299"/>
      <c r="N29" s="299"/>
      <c r="O29" s="299"/>
      <c r="P29" s="299"/>
      <c r="Q29" s="299"/>
    </row>
    <row r="30" spans="1:17" s="17" customFormat="1" ht="12.75" customHeight="1">
      <c r="A30" s="351"/>
      <c r="B30" s="351"/>
      <c r="C30" s="351"/>
      <c r="D30" s="351"/>
      <c r="E30" s="351"/>
      <c r="F30" s="351"/>
      <c r="G30" s="351"/>
      <c r="H30" s="351"/>
      <c r="I30" s="351"/>
      <c r="J30" s="351"/>
      <c r="K30" s="351"/>
      <c r="L30" s="299"/>
      <c r="M30" s="299"/>
      <c r="N30" s="299"/>
      <c r="O30" s="299"/>
      <c r="P30" s="299"/>
      <c r="Q30" s="299"/>
    </row>
    <row r="31" spans="1:17" s="17" customFormat="1" ht="18">
      <c r="A31" s="578" t="s">
        <v>653</v>
      </c>
      <c r="B31" s="579"/>
      <c r="C31" s="579"/>
      <c r="D31" s="700"/>
      <c r="E31" s="135"/>
      <c r="F31" s="135"/>
      <c r="G31" s="135"/>
      <c r="H31" s="135"/>
      <c r="I31" s="136"/>
      <c r="J31" s="136"/>
      <c r="K31" s="136"/>
      <c r="L31" s="299"/>
      <c r="M31" s="299"/>
      <c r="N31" s="299"/>
      <c r="O31" s="299"/>
      <c r="P31" s="299"/>
      <c r="Q31" s="299"/>
    </row>
    <row r="32" spans="1:17" s="17" customFormat="1" ht="15.6">
      <c r="A32" s="697" t="s">
        <v>654</v>
      </c>
      <c r="B32" s="698"/>
      <c r="C32" s="698"/>
      <c r="D32" s="699"/>
      <c r="E32" s="144"/>
      <c r="F32" s="144"/>
      <c r="G32" s="144"/>
      <c r="H32" s="144"/>
      <c r="I32" s="259"/>
      <c r="J32" s="259"/>
      <c r="K32" s="259"/>
      <c r="L32" s="299"/>
      <c r="M32" s="299"/>
      <c r="N32" s="299"/>
      <c r="O32" s="299"/>
      <c r="P32" s="299"/>
      <c r="Q32" s="299"/>
    </row>
    <row r="33" spans="1:18" s="22" customFormat="1" ht="21" customHeight="1">
      <c r="A33" s="19" t="s">
        <v>655</v>
      </c>
      <c r="B33" s="352" t="s">
        <v>656</v>
      </c>
      <c r="C33" s="353" t="s">
        <v>657</v>
      </c>
      <c r="D33" s="354" t="s">
        <v>658</v>
      </c>
      <c r="E33" s="259"/>
      <c r="F33" s="259"/>
      <c r="G33" s="259"/>
      <c r="H33" s="259"/>
    </row>
    <row r="34" spans="1:18" s="17" customFormat="1" ht="21" customHeight="1">
      <c r="A34" s="26" t="s">
        <v>659</v>
      </c>
      <c r="B34" s="258"/>
      <c r="C34" s="258"/>
      <c r="D34" s="363"/>
      <c r="E34" s="259"/>
      <c r="F34" s="259"/>
      <c r="G34" s="259"/>
      <c r="H34" s="259"/>
      <c r="I34" s="299"/>
      <c r="J34" s="299"/>
      <c r="K34" s="299"/>
      <c r="L34" s="299"/>
      <c r="M34" s="299"/>
      <c r="N34" s="299"/>
      <c r="O34" s="299"/>
      <c r="P34" s="299"/>
      <c r="Q34" s="299"/>
      <c r="R34" s="299"/>
    </row>
    <row r="35" spans="1:18" s="17" customFormat="1" ht="21" customHeight="1">
      <c r="A35" s="26" t="s">
        <v>660</v>
      </c>
      <c r="B35" s="258"/>
      <c r="C35" s="258"/>
      <c r="D35" s="363">
        <v>1</v>
      </c>
      <c r="E35" s="259"/>
      <c r="F35" s="259"/>
      <c r="G35" s="259"/>
      <c r="H35" s="259"/>
      <c r="I35" s="299"/>
      <c r="J35" s="299"/>
      <c r="K35" s="299"/>
      <c r="L35" s="299"/>
      <c r="M35" s="299"/>
      <c r="N35" s="299"/>
      <c r="O35" s="299"/>
      <c r="P35" s="299"/>
      <c r="Q35" s="299"/>
      <c r="R35" s="299"/>
    </row>
    <row r="36" spans="1:18" s="17" customFormat="1" ht="21" customHeight="1">
      <c r="A36" s="26" t="s">
        <v>661</v>
      </c>
      <c r="B36" s="258">
        <v>2</v>
      </c>
      <c r="C36" s="258"/>
      <c r="D36" s="363"/>
      <c r="E36" s="259"/>
      <c r="F36" s="259"/>
      <c r="G36" s="259"/>
      <c r="H36" s="259"/>
      <c r="I36" s="299"/>
      <c r="J36" s="299"/>
      <c r="K36" s="299"/>
      <c r="L36" s="299"/>
      <c r="M36" s="299"/>
      <c r="N36" s="299"/>
      <c r="O36" s="299"/>
      <c r="P36" s="299"/>
      <c r="Q36" s="299"/>
      <c r="R36" s="299"/>
    </row>
    <row r="37" spans="1:18" s="17" customFormat="1" ht="21" customHeight="1">
      <c r="A37" s="26" t="s">
        <v>662</v>
      </c>
      <c r="B37" s="258">
        <v>1</v>
      </c>
      <c r="C37" s="258">
        <v>12</v>
      </c>
      <c r="D37" s="363">
        <v>1</v>
      </c>
      <c r="E37" s="259"/>
      <c r="F37" s="259"/>
      <c r="G37" s="259"/>
      <c r="H37" s="259"/>
      <c r="I37" s="299"/>
      <c r="J37" s="299"/>
      <c r="K37" s="299"/>
      <c r="L37" s="299"/>
      <c r="M37" s="299"/>
      <c r="N37" s="299"/>
      <c r="O37" s="299"/>
      <c r="P37" s="299"/>
      <c r="Q37" s="299"/>
      <c r="R37" s="299"/>
    </row>
    <row r="38" spans="1:18" s="17" customFormat="1" ht="21" customHeight="1">
      <c r="A38" s="26" t="s">
        <v>663</v>
      </c>
      <c r="B38" s="258"/>
      <c r="C38" s="258"/>
      <c r="D38" s="363"/>
      <c r="E38" s="259"/>
      <c r="F38" s="259"/>
      <c r="G38" s="259"/>
      <c r="H38" s="259"/>
      <c r="I38" s="299"/>
      <c r="J38" s="299"/>
      <c r="K38" s="299"/>
      <c r="L38" s="299"/>
      <c r="M38" s="299"/>
      <c r="N38" s="299"/>
      <c r="O38" s="299"/>
      <c r="P38" s="299"/>
      <c r="Q38" s="299"/>
      <c r="R38" s="299"/>
    </row>
    <row r="39" spans="1:18" s="22" customFormat="1" ht="21" customHeight="1">
      <c r="A39" s="19" t="s">
        <v>664</v>
      </c>
      <c r="B39" s="352"/>
      <c r="C39" s="352"/>
      <c r="D39" s="354"/>
      <c r="E39" s="259"/>
      <c r="F39" s="259"/>
      <c r="G39" s="259"/>
      <c r="H39" s="259"/>
      <c r="I39" s="18"/>
      <c r="J39" s="18"/>
      <c r="K39" s="18"/>
      <c r="L39" s="38"/>
    </row>
    <row r="40" spans="1:18" s="17" customFormat="1" ht="21" customHeight="1">
      <c r="A40" s="26" t="s">
        <v>665</v>
      </c>
      <c r="B40" s="258">
        <v>2</v>
      </c>
      <c r="C40" s="258">
        <v>10</v>
      </c>
      <c r="D40" s="363">
        <v>2</v>
      </c>
      <c r="E40" s="259"/>
      <c r="F40" s="259"/>
      <c r="G40" s="259"/>
      <c r="H40" s="259"/>
      <c r="I40" s="259"/>
      <c r="J40" s="259"/>
      <c r="K40" s="259"/>
      <c r="L40" s="299"/>
      <c r="M40" s="299"/>
      <c r="N40" s="299"/>
      <c r="O40" s="299"/>
      <c r="P40" s="299"/>
      <c r="Q40" s="299"/>
      <c r="R40" s="299"/>
    </row>
    <row r="41" spans="1:18" s="17" customFormat="1" ht="21" customHeight="1">
      <c r="A41" s="26" t="s">
        <v>666</v>
      </c>
      <c r="B41" s="258">
        <v>1</v>
      </c>
      <c r="C41" s="258">
        <v>2</v>
      </c>
      <c r="D41" s="363"/>
      <c r="E41" s="259"/>
      <c r="F41" s="259"/>
      <c r="G41" s="259"/>
      <c r="H41" s="259"/>
      <c r="I41" s="259"/>
      <c r="J41" s="259"/>
      <c r="K41" s="259"/>
      <c r="L41" s="299"/>
      <c r="M41" s="299"/>
      <c r="N41" s="299"/>
      <c r="O41" s="299"/>
      <c r="P41" s="299"/>
      <c r="Q41" s="299"/>
      <c r="R41" s="299"/>
    </row>
    <row r="42" spans="1:18" s="17" customFormat="1" ht="21" customHeight="1">
      <c r="A42" s="26" t="s">
        <v>99</v>
      </c>
      <c r="B42" s="258"/>
      <c r="C42" s="258"/>
      <c r="D42" s="363"/>
      <c r="E42" s="259"/>
      <c r="F42" s="259"/>
      <c r="G42" s="259"/>
      <c r="H42" s="259"/>
      <c r="I42" s="259"/>
      <c r="J42" s="259"/>
      <c r="K42" s="259"/>
      <c r="L42" s="299"/>
      <c r="M42" s="299"/>
      <c r="N42" s="299"/>
      <c r="O42" s="299"/>
      <c r="P42" s="299"/>
      <c r="Q42" s="299"/>
      <c r="R42" s="299"/>
    </row>
    <row r="43" spans="1:18" s="22" customFormat="1" ht="21" customHeight="1">
      <c r="A43" s="19" t="s">
        <v>667</v>
      </c>
      <c r="B43" s="352"/>
      <c r="C43" s="352"/>
      <c r="D43" s="354"/>
      <c r="E43" s="259"/>
      <c r="F43" s="259"/>
      <c r="G43" s="259"/>
      <c r="H43" s="259"/>
      <c r="I43" s="18"/>
      <c r="J43" s="18"/>
      <c r="K43" s="18"/>
      <c r="L43" s="38"/>
    </row>
    <row r="44" spans="1:18" s="17" customFormat="1" ht="21" customHeight="1">
      <c r="A44" s="26" t="s">
        <v>668</v>
      </c>
      <c r="B44" s="258">
        <v>3</v>
      </c>
      <c r="C44" s="258">
        <v>12</v>
      </c>
      <c r="D44" s="363">
        <v>2</v>
      </c>
      <c r="E44" s="259"/>
      <c r="F44" s="259"/>
      <c r="G44" s="259"/>
      <c r="H44" s="259"/>
      <c r="I44" s="259"/>
      <c r="J44" s="259"/>
      <c r="K44" s="259"/>
      <c r="L44" s="299"/>
      <c r="M44" s="299"/>
      <c r="N44" s="299"/>
      <c r="O44" s="299"/>
      <c r="P44" s="299"/>
      <c r="Q44" s="299"/>
      <c r="R44" s="299"/>
    </row>
    <row r="45" spans="1:18" s="17" customFormat="1" ht="21" customHeight="1">
      <c r="A45" s="26" t="s">
        <v>669</v>
      </c>
      <c r="B45" s="258"/>
      <c r="C45" s="258"/>
      <c r="D45" s="363"/>
      <c r="E45" s="259"/>
      <c r="F45" s="259"/>
      <c r="G45" s="259"/>
      <c r="H45" s="259"/>
      <c r="I45" s="259"/>
      <c r="J45" s="259"/>
      <c r="K45" s="259"/>
      <c r="L45" s="299"/>
      <c r="M45" s="299"/>
      <c r="N45" s="299"/>
      <c r="O45" s="299"/>
      <c r="P45" s="299"/>
      <c r="Q45" s="299"/>
      <c r="R45" s="299"/>
    </row>
    <row r="46" spans="1:18" s="22" customFormat="1" ht="21" customHeight="1">
      <c r="A46" s="19" t="s">
        <v>670</v>
      </c>
      <c r="B46" s="352"/>
      <c r="C46" s="352"/>
      <c r="D46" s="354"/>
      <c r="E46" s="259"/>
      <c r="F46" s="259"/>
      <c r="G46" s="259"/>
      <c r="H46" s="259"/>
      <c r="I46" s="18"/>
      <c r="J46" s="18"/>
      <c r="K46" s="18"/>
      <c r="L46" s="38"/>
    </row>
    <row r="47" spans="1:18" s="17" customFormat="1" ht="21" customHeight="1">
      <c r="A47" s="26" t="s">
        <v>671</v>
      </c>
      <c r="B47" s="258">
        <v>3</v>
      </c>
      <c r="C47" s="258">
        <v>12</v>
      </c>
      <c r="D47" s="363">
        <v>2</v>
      </c>
      <c r="E47" s="259"/>
      <c r="F47" s="259"/>
      <c r="G47" s="259"/>
      <c r="H47" s="259"/>
      <c r="I47" s="259"/>
      <c r="J47" s="259"/>
      <c r="K47" s="259"/>
      <c r="L47" s="299"/>
      <c r="M47" s="299"/>
      <c r="N47" s="299"/>
      <c r="O47" s="299"/>
      <c r="P47" s="299"/>
      <c r="Q47" s="299"/>
      <c r="R47" s="299"/>
    </row>
    <row r="48" spans="1:18" s="17" customFormat="1" ht="21" customHeight="1">
      <c r="A48" s="26" t="s">
        <v>672</v>
      </c>
      <c r="B48" s="258"/>
      <c r="C48" s="258"/>
      <c r="D48" s="363"/>
      <c r="E48" s="259"/>
      <c r="F48" s="259"/>
      <c r="G48" s="259"/>
      <c r="H48" s="259"/>
      <c r="I48" s="259"/>
      <c r="J48" s="259"/>
      <c r="K48" s="259"/>
      <c r="L48" s="299"/>
      <c r="M48" s="299"/>
      <c r="N48" s="299"/>
      <c r="O48" s="299"/>
      <c r="P48" s="299"/>
      <c r="Q48" s="299"/>
      <c r="R48" s="299"/>
    </row>
    <row r="49" spans="1:18" s="22" customFormat="1" ht="21" customHeight="1">
      <c r="A49" s="26" t="s">
        <v>673</v>
      </c>
      <c r="B49" s="27">
        <v>3</v>
      </c>
      <c r="C49" s="27">
        <v>12</v>
      </c>
      <c r="D49" s="364">
        <v>2</v>
      </c>
      <c r="E49" s="137"/>
      <c r="F49" s="137"/>
      <c r="G49" s="137"/>
      <c r="H49" s="137"/>
      <c r="I49" s="18"/>
      <c r="J49" s="18"/>
      <c r="K49" s="18"/>
      <c r="L49" s="38"/>
    </row>
    <row r="50" spans="1:18" s="22" customFormat="1" ht="27.2" customHeight="1">
      <c r="A50" s="687" t="s">
        <v>674</v>
      </c>
      <c r="B50" s="688"/>
      <c r="C50" s="688"/>
      <c r="D50" s="689"/>
      <c r="E50" s="378"/>
      <c r="F50" s="378"/>
      <c r="G50" s="137"/>
      <c r="H50" s="137"/>
      <c r="I50" s="18"/>
      <c r="J50" s="18"/>
      <c r="K50" s="18"/>
      <c r="L50" s="38"/>
    </row>
    <row r="51" spans="1:18" s="22" customFormat="1" ht="16.5" customHeight="1">
      <c r="A51" s="599" t="s">
        <v>675</v>
      </c>
      <c r="B51" s="600"/>
      <c r="C51" s="600"/>
      <c r="D51" s="601"/>
      <c r="E51" s="137"/>
      <c r="F51" s="137"/>
      <c r="G51" s="137"/>
      <c r="H51" s="137"/>
      <c r="I51" s="18"/>
      <c r="J51" s="18"/>
      <c r="K51" s="18"/>
      <c r="L51" s="38"/>
    </row>
    <row r="52" spans="1:18" s="22" customFormat="1" ht="21" customHeight="1">
      <c r="A52" s="54"/>
      <c r="B52" s="259"/>
      <c r="C52" s="259"/>
      <c r="D52" s="259"/>
      <c r="E52" s="259"/>
      <c r="F52" s="259"/>
      <c r="G52" s="259"/>
      <c r="H52" s="259"/>
    </row>
    <row r="53" spans="1:18" s="17" customFormat="1" ht="14.1">
      <c r="A53" s="61" t="s">
        <v>442</v>
      </c>
      <c r="B53" s="62"/>
      <c r="C53" s="62"/>
      <c r="D53" s="62"/>
      <c r="E53" s="62"/>
      <c r="F53" s="62"/>
      <c r="G53" s="62"/>
      <c r="H53" s="62"/>
      <c r="I53" s="62"/>
      <c r="J53" s="63"/>
      <c r="K53" s="63"/>
      <c r="L53" s="299"/>
      <c r="M53" s="299"/>
      <c r="N53" s="299"/>
      <c r="O53" s="299"/>
      <c r="P53" s="299"/>
      <c r="Q53" s="299"/>
      <c r="R53" s="299"/>
    </row>
    <row r="54" spans="1:18" s="17" customFormat="1" ht="14.1">
      <c r="A54" s="233" t="s">
        <v>442</v>
      </c>
      <c r="B54" s="62"/>
      <c r="C54" s="62"/>
      <c r="D54" s="62"/>
      <c r="E54" s="62"/>
      <c r="F54" s="62"/>
      <c r="G54" s="62"/>
      <c r="H54" s="62"/>
      <c r="I54" s="62"/>
      <c r="J54" s="64"/>
      <c r="K54" s="64"/>
      <c r="L54" s="299"/>
      <c r="M54" s="299"/>
      <c r="N54" s="299"/>
      <c r="O54" s="299"/>
      <c r="P54" s="299"/>
      <c r="Q54" s="299"/>
      <c r="R54" s="299"/>
    </row>
    <row r="55" spans="1:18" s="17" customFormat="1" ht="12.6">
      <c r="A55" s="289"/>
      <c r="B55" s="259"/>
      <c r="C55" s="259"/>
      <c r="D55" s="259"/>
      <c r="E55" s="259"/>
      <c r="F55" s="259"/>
      <c r="G55" s="259"/>
      <c r="H55" s="259"/>
      <c r="I55" s="259"/>
      <c r="J55" s="259"/>
      <c r="K55" s="259"/>
      <c r="L55" s="299"/>
      <c r="M55" s="299"/>
      <c r="N55" s="299"/>
      <c r="O55" s="299"/>
      <c r="P55" s="299"/>
      <c r="Q55" s="299"/>
      <c r="R55" s="299"/>
    </row>
    <row r="56" spans="1:18" s="17" customFormat="1" ht="12.6">
      <c r="A56" s="693"/>
      <c r="B56" s="693"/>
      <c r="C56" s="693"/>
      <c r="D56" s="693"/>
      <c r="E56" s="693"/>
      <c r="F56" s="693"/>
      <c r="G56" s="693"/>
      <c r="H56" s="693"/>
      <c r="I56" s="259"/>
      <c r="J56" s="259"/>
      <c r="K56" s="259"/>
      <c r="L56" s="299"/>
      <c r="M56" s="299"/>
      <c r="N56" s="299"/>
      <c r="O56" s="299"/>
      <c r="P56" s="299"/>
      <c r="Q56" s="299"/>
      <c r="R56" s="299"/>
    </row>
    <row r="57" spans="1:18" s="17" customFormat="1">
      <c r="A57" s="54"/>
      <c r="B57" s="259"/>
      <c r="C57" s="259"/>
      <c r="D57" s="259"/>
      <c r="E57" s="259"/>
      <c r="F57" s="259"/>
      <c r="G57" s="259"/>
      <c r="H57" s="259"/>
      <c r="I57" s="259"/>
      <c r="J57" s="259"/>
      <c r="K57" s="259"/>
      <c r="L57" s="299"/>
      <c r="M57" s="299"/>
      <c r="N57" s="299"/>
      <c r="O57" s="299"/>
      <c r="P57" s="299"/>
      <c r="Q57" s="299"/>
      <c r="R57" s="299"/>
    </row>
    <row r="58" spans="1:18" s="17" customFormat="1">
      <c r="A58" s="54"/>
      <c r="B58" s="259"/>
      <c r="C58" s="259"/>
      <c r="D58" s="259"/>
      <c r="E58" s="259"/>
      <c r="F58" s="259"/>
      <c r="G58" s="259"/>
      <c r="H58" s="259"/>
      <c r="I58" s="259"/>
      <c r="J58" s="259"/>
      <c r="K58" s="259"/>
      <c r="L58" s="299"/>
      <c r="M58" s="299"/>
      <c r="N58" s="299"/>
      <c r="O58" s="299"/>
      <c r="P58" s="299"/>
      <c r="Q58" s="299"/>
      <c r="R58" s="299"/>
    </row>
    <row r="59" spans="1:18" s="17" customFormat="1">
      <c r="A59" s="54"/>
      <c r="B59" s="259"/>
      <c r="C59" s="259"/>
      <c r="D59" s="259"/>
      <c r="E59" s="259"/>
      <c r="F59" s="259"/>
      <c r="G59" s="259"/>
      <c r="H59" s="259"/>
      <c r="I59" s="259"/>
      <c r="J59" s="259"/>
      <c r="K59" s="259"/>
      <c r="L59" s="299"/>
      <c r="M59" s="299"/>
      <c r="N59" s="299"/>
      <c r="O59" s="299"/>
      <c r="P59" s="299"/>
      <c r="Q59" s="299"/>
      <c r="R59" s="299"/>
    </row>
    <row r="60" spans="1:18" s="17" customFormat="1">
      <c r="A60" s="54"/>
      <c r="B60" s="259"/>
      <c r="C60" s="259"/>
      <c r="D60" s="259"/>
      <c r="E60" s="259"/>
      <c r="F60" s="259"/>
      <c r="G60" s="259"/>
      <c r="H60" s="259"/>
      <c r="I60" s="259"/>
      <c r="J60" s="259"/>
      <c r="K60" s="259"/>
      <c r="L60" s="299"/>
      <c r="M60" s="299"/>
      <c r="N60" s="299"/>
      <c r="O60" s="299"/>
      <c r="P60" s="299"/>
      <c r="Q60" s="299"/>
      <c r="R60" s="299"/>
    </row>
    <row r="61" spans="1:18" s="17" customFormat="1">
      <c r="A61" s="54"/>
      <c r="B61" s="259"/>
      <c r="C61" s="259"/>
      <c r="D61" s="259"/>
      <c r="E61" s="259"/>
      <c r="F61" s="259"/>
      <c r="G61" s="259"/>
      <c r="H61" s="259"/>
      <c r="I61" s="259"/>
      <c r="J61" s="259"/>
      <c r="K61" s="259"/>
      <c r="L61" s="299"/>
      <c r="M61" s="299"/>
      <c r="N61" s="299"/>
      <c r="O61" s="299"/>
      <c r="P61" s="299"/>
      <c r="Q61" s="299"/>
      <c r="R61" s="299"/>
    </row>
    <row r="62" spans="1:18" s="17" customFormat="1">
      <c r="A62" s="54"/>
      <c r="B62" s="259"/>
      <c r="C62" s="259"/>
      <c r="D62" s="259"/>
      <c r="E62" s="259"/>
      <c r="F62" s="259"/>
      <c r="G62" s="259"/>
      <c r="H62" s="259"/>
      <c r="I62" s="259"/>
      <c r="J62" s="259"/>
      <c r="K62" s="259"/>
      <c r="L62" s="299"/>
      <c r="M62" s="299"/>
      <c r="N62" s="299"/>
      <c r="O62" s="299"/>
      <c r="P62" s="299"/>
      <c r="Q62" s="299"/>
      <c r="R62" s="299"/>
    </row>
    <row r="63" spans="1:18" s="17" customFormat="1">
      <c r="A63" s="54"/>
      <c r="B63" s="259"/>
      <c r="C63" s="259"/>
      <c r="D63" s="259"/>
      <c r="E63" s="259"/>
      <c r="F63" s="259"/>
      <c r="G63" s="259"/>
      <c r="H63" s="259"/>
      <c r="I63" s="259"/>
      <c r="J63" s="259"/>
      <c r="K63" s="259"/>
      <c r="L63" s="299"/>
      <c r="M63" s="299"/>
      <c r="N63" s="299"/>
      <c r="O63" s="299"/>
      <c r="P63" s="299"/>
      <c r="Q63" s="299"/>
      <c r="R63" s="299"/>
    </row>
    <row r="64" spans="1:18" s="17" customFormat="1">
      <c r="A64" s="54"/>
      <c r="B64" s="259"/>
      <c r="C64" s="259"/>
      <c r="D64" s="259"/>
      <c r="E64" s="259"/>
      <c r="F64" s="259"/>
      <c r="G64" s="259"/>
      <c r="H64" s="259"/>
      <c r="I64" s="259"/>
      <c r="J64" s="259"/>
      <c r="K64" s="259"/>
      <c r="L64" s="299"/>
      <c r="M64" s="299"/>
      <c r="N64" s="299"/>
      <c r="O64" s="299"/>
      <c r="P64" s="299"/>
      <c r="Q64" s="299"/>
      <c r="R64" s="299"/>
    </row>
    <row r="65" spans="1:18" s="17" customFormat="1">
      <c r="A65" s="54"/>
      <c r="B65" s="259"/>
      <c r="C65" s="259"/>
      <c r="D65" s="259"/>
      <c r="E65" s="259"/>
      <c r="F65" s="259"/>
      <c r="G65" s="259"/>
      <c r="H65" s="259"/>
      <c r="I65" s="259"/>
      <c r="J65" s="259"/>
      <c r="K65" s="259"/>
      <c r="L65" s="299"/>
      <c r="M65" s="299"/>
      <c r="N65" s="299"/>
      <c r="O65" s="299"/>
      <c r="P65" s="299"/>
      <c r="Q65" s="299"/>
      <c r="R65" s="299"/>
    </row>
    <row r="66" spans="1:18" s="17" customFormat="1">
      <c r="A66" s="54"/>
      <c r="B66" s="259"/>
      <c r="C66" s="259"/>
      <c r="D66" s="259"/>
      <c r="E66" s="259"/>
      <c r="F66" s="259"/>
      <c r="G66" s="259"/>
      <c r="H66" s="259"/>
      <c r="I66" s="259"/>
      <c r="J66" s="259"/>
      <c r="K66" s="259"/>
      <c r="L66" s="299"/>
      <c r="M66" s="299"/>
      <c r="N66" s="299"/>
      <c r="O66" s="299"/>
      <c r="P66" s="299"/>
      <c r="Q66" s="299"/>
      <c r="R66" s="299"/>
    </row>
    <row r="67" spans="1:18" s="17" customFormat="1">
      <c r="A67" s="54"/>
      <c r="B67" s="259"/>
      <c r="C67" s="259"/>
      <c r="D67" s="259"/>
      <c r="E67" s="259"/>
      <c r="F67" s="259"/>
      <c r="G67" s="259"/>
      <c r="H67" s="259"/>
      <c r="I67" s="259"/>
      <c r="J67" s="259"/>
      <c r="K67" s="259"/>
      <c r="L67" s="299"/>
      <c r="M67" s="299"/>
      <c r="N67" s="299"/>
      <c r="O67" s="299"/>
      <c r="P67" s="299"/>
      <c r="Q67" s="299"/>
      <c r="R67" s="299"/>
    </row>
    <row r="68" spans="1:18" s="17" customFormat="1">
      <c r="A68" s="54"/>
      <c r="B68" s="259"/>
      <c r="C68" s="259"/>
      <c r="D68" s="259"/>
      <c r="E68" s="259"/>
      <c r="F68" s="259"/>
      <c r="G68" s="259"/>
      <c r="H68" s="259"/>
      <c r="I68" s="259"/>
      <c r="J68" s="259"/>
      <c r="K68" s="259"/>
      <c r="L68" s="299"/>
      <c r="M68" s="299"/>
      <c r="N68" s="299"/>
      <c r="O68" s="299"/>
      <c r="P68" s="299"/>
      <c r="Q68" s="299"/>
      <c r="R68" s="299"/>
    </row>
    <row r="69" spans="1:18" s="17" customFormat="1">
      <c r="A69" s="54"/>
      <c r="B69" s="259"/>
      <c r="C69" s="259"/>
      <c r="D69" s="259"/>
      <c r="E69" s="259"/>
      <c r="F69" s="259"/>
      <c r="G69" s="259"/>
      <c r="H69" s="259"/>
      <c r="I69" s="259"/>
      <c r="J69" s="259"/>
      <c r="K69" s="259"/>
      <c r="L69" s="299"/>
      <c r="M69" s="299"/>
      <c r="N69" s="299"/>
      <c r="O69" s="299"/>
      <c r="P69" s="299"/>
      <c r="Q69" s="299"/>
      <c r="R69" s="299"/>
    </row>
    <row r="70" spans="1:18" s="17" customFormat="1">
      <c r="A70" s="54"/>
      <c r="B70" s="259"/>
      <c r="C70" s="259"/>
      <c r="D70" s="259"/>
      <c r="E70" s="259"/>
      <c r="F70" s="259"/>
      <c r="G70" s="259"/>
      <c r="H70" s="259"/>
      <c r="I70" s="259"/>
      <c r="J70" s="259"/>
      <c r="K70" s="259"/>
      <c r="L70" s="299"/>
      <c r="M70" s="299"/>
      <c r="N70" s="299"/>
      <c r="O70" s="299"/>
      <c r="P70" s="299"/>
      <c r="Q70" s="299"/>
      <c r="R70" s="299"/>
    </row>
    <row r="71" spans="1:18" s="17" customFormat="1">
      <c r="A71" s="54"/>
      <c r="B71" s="259"/>
      <c r="C71" s="259"/>
      <c r="D71" s="259"/>
      <c r="E71" s="259"/>
      <c r="F71" s="259"/>
      <c r="G71" s="259"/>
      <c r="H71" s="259"/>
      <c r="I71" s="259"/>
      <c r="J71" s="259"/>
      <c r="K71" s="259"/>
      <c r="L71" s="299"/>
      <c r="M71" s="299"/>
      <c r="N71" s="299"/>
      <c r="O71" s="299"/>
      <c r="P71" s="299"/>
      <c r="Q71" s="299"/>
      <c r="R71" s="299"/>
    </row>
    <row r="72" spans="1:18" s="17" customFormat="1">
      <c r="A72" s="54"/>
      <c r="B72" s="259"/>
      <c r="C72" s="259"/>
      <c r="D72" s="259"/>
      <c r="E72" s="259"/>
      <c r="F72" s="259"/>
      <c r="G72" s="259"/>
      <c r="H72" s="259"/>
      <c r="I72" s="259"/>
      <c r="J72" s="259"/>
      <c r="K72" s="259"/>
      <c r="L72" s="299"/>
      <c r="M72" s="299"/>
      <c r="N72" s="299"/>
      <c r="O72" s="299"/>
      <c r="P72" s="299"/>
      <c r="Q72" s="299"/>
      <c r="R72" s="299"/>
    </row>
    <row r="73" spans="1:18" s="17" customFormat="1">
      <c r="A73" s="54"/>
      <c r="B73" s="259"/>
      <c r="C73" s="259"/>
      <c r="D73" s="259"/>
      <c r="E73" s="259"/>
      <c r="F73" s="259"/>
      <c r="G73" s="259"/>
      <c r="H73" s="259"/>
      <c r="I73" s="259"/>
      <c r="J73" s="259"/>
      <c r="K73" s="259"/>
      <c r="L73" s="299"/>
      <c r="M73" s="299"/>
      <c r="N73" s="299"/>
      <c r="O73" s="299"/>
      <c r="P73" s="299"/>
      <c r="Q73" s="299"/>
      <c r="R73" s="299"/>
    </row>
    <row r="74" spans="1:18" s="17" customFormat="1">
      <c r="A74" s="54"/>
      <c r="B74" s="259"/>
      <c r="C74" s="259"/>
      <c r="D74" s="259"/>
      <c r="E74" s="259"/>
      <c r="F74" s="259"/>
      <c r="G74" s="259"/>
      <c r="H74" s="259"/>
      <c r="I74" s="259"/>
      <c r="J74" s="259"/>
      <c r="K74" s="259"/>
      <c r="L74" s="299"/>
      <c r="M74" s="299"/>
      <c r="N74" s="299"/>
      <c r="O74" s="299"/>
      <c r="P74" s="299"/>
      <c r="Q74" s="299"/>
      <c r="R74" s="299"/>
    </row>
    <row r="75" spans="1:18" s="17" customFormat="1">
      <c r="A75" s="54"/>
      <c r="B75" s="259"/>
      <c r="C75" s="259"/>
      <c r="D75" s="259"/>
      <c r="E75" s="259"/>
      <c r="F75" s="259"/>
      <c r="G75" s="259"/>
      <c r="H75" s="259"/>
      <c r="I75" s="259"/>
      <c r="J75" s="259"/>
      <c r="K75" s="259"/>
      <c r="L75" s="299"/>
      <c r="M75" s="299"/>
      <c r="N75" s="299"/>
      <c r="O75" s="299"/>
      <c r="P75" s="299"/>
      <c r="Q75" s="299"/>
      <c r="R75" s="299"/>
    </row>
    <row r="76" spans="1:18" s="17" customFormat="1">
      <c r="A76" s="54"/>
      <c r="B76" s="259"/>
      <c r="C76" s="259"/>
      <c r="D76" s="259"/>
      <c r="E76" s="259"/>
      <c r="F76" s="259"/>
      <c r="G76" s="259"/>
      <c r="H76" s="259"/>
      <c r="I76" s="259"/>
      <c r="J76" s="259"/>
      <c r="K76" s="259"/>
      <c r="L76" s="299"/>
      <c r="M76" s="299"/>
      <c r="N76" s="299"/>
      <c r="O76" s="299"/>
      <c r="P76" s="299"/>
      <c r="Q76" s="299"/>
      <c r="R76" s="299"/>
    </row>
    <row r="77" spans="1:18" s="17" customFormat="1">
      <c r="A77" s="54"/>
      <c r="B77" s="259"/>
      <c r="C77" s="259"/>
      <c r="D77" s="259"/>
      <c r="E77" s="259"/>
      <c r="F77" s="259"/>
      <c r="G77" s="259"/>
      <c r="H77" s="259"/>
      <c r="I77" s="259"/>
      <c r="J77" s="259"/>
      <c r="K77" s="259"/>
      <c r="L77" s="299"/>
      <c r="M77" s="299"/>
      <c r="N77" s="299"/>
      <c r="O77" s="299"/>
      <c r="P77" s="299"/>
      <c r="Q77" s="299"/>
      <c r="R77" s="299"/>
    </row>
    <row r="78" spans="1:18" s="17" customFormat="1">
      <c r="A78" s="54"/>
      <c r="B78" s="259"/>
      <c r="C78" s="259"/>
      <c r="D78" s="259"/>
      <c r="E78" s="259"/>
      <c r="F78" s="259"/>
      <c r="G78" s="259"/>
      <c r="H78" s="259"/>
      <c r="I78" s="259"/>
      <c r="J78" s="259"/>
      <c r="K78" s="259"/>
      <c r="L78" s="299"/>
      <c r="M78" s="299"/>
      <c r="N78" s="299"/>
      <c r="O78" s="299"/>
      <c r="P78" s="299"/>
      <c r="Q78" s="299"/>
      <c r="R78" s="299"/>
    </row>
    <row r="79" spans="1:18" s="17" customFormat="1">
      <c r="A79" s="54"/>
      <c r="B79" s="259"/>
      <c r="C79" s="259"/>
      <c r="D79" s="259"/>
      <c r="E79" s="259"/>
      <c r="F79" s="259"/>
      <c r="G79" s="259"/>
      <c r="H79" s="259"/>
      <c r="I79" s="259"/>
      <c r="J79" s="259"/>
      <c r="K79" s="259"/>
      <c r="L79" s="299"/>
      <c r="M79" s="299"/>
      <c r="N79" s="299"/>
      <c r="O79" s="299"/>
      <c r="P79" s="299"/>
      <c r="Q79" s="299"/>
      <c r="R79" s="299"/>
    </row>
    <row r="80" spans="1:18" s="17" customFormat="1">
      <c r="A80" s="54"/>
      <c r="B80" s="259"/>
      <c r="C80" s="259"/>
      <c r="D80" s="259"/>
      <c r="E80" s="259"/>
      <c r="F80" s="259"/>
      <c r="G80" s="259"/>
      <c r="H80" s="259"/>
      <c r="I80" s="259"/>
      <c r="J80" s="259"/>
      <c r="K80" s="259"/>
      <c r="L80" s="299"/>
      <c r="M80" s="299"/>
      <c r="N80" s="299"/>
      <c r="O80" s="299"/>
      <c r="P80" s="299"/>
      <c r="Q80" s="299"/>
      <c r="R80" s="299"/>
    </row>
    <row r="81" spans="1:18" s="17" customFormat="1">
      <c r="A81" s="54"/>
      <c r="B81" s="259"/>
      <c r="C81" s="259"/>
      <c r="D81" s="259"/>
      <c r="E81" s="259"/>
      <c r="F81" s="259"/>
      <c r="G81" s="259"/>
      <c r="H81" s="259"/>
      <c r="I81" s="259"/>
      <c r="J81" s="259"/>
      <c r="K81" s="259"/>
      <c r="L81" s="299"/>
      <c r="M81" s="299"/>
      <c r="N81" s="299"/>
      <c r="O81" s="299"/>
      <c r="P81" s="299"/>
      <c r="Q81" s="299"/>
      <c r="R81" s="299"/>
    </row>
    <row r="82" spans="1:18" s="17" customFormat="1">
      <c r="A82" s="54"/>
      <c r="B82" s="259"/>
      <c r="C82" s="259"/>
      <c r="D82" s="259"/>
      <c r="E82" s="259"/>
      <c r="F82" s="259"/>
      <c r="G82" s="259"/>
      <c r="H82" s="259"/>
      <c r="I82" s="259"/>
      <c r="J82" s="259"/>
      <c r="K82" s="259"/>
      <c r="L82" s="299"/>
      <c r="M82" s="299"/>
      <c r="N82" s="299"/>
      <c r="O82" s="299"/>
      <c r="P82" s="299"/>
      <c r="Q82" s="299"/>
      <c r="R82" s="299"/>
    </row>
    <row r="83" spans="1:18" s="17" customFormat="1">
      <c r="A83" s="54"/>
      <c r="B83" s="259"/>
      <c r="C83" s="259"/>
      <c r="D83" s="259"/>
      <c r="E83" s="259"/>
      <c r="F83" s="259"/>
      <c r="G83" s="259"/>
      <c r="H83" s="259"/>
      <c r="I83" s="259"/>
      <c r="J83" s="259"/>
      <c r="K83" s="259"/>
      <c r="L83" s="299"/>
      <c r="M83" s="299"/>
      <c r="N83" s="299"/>
      <c r="O83" s="299"/>
      <c r="P83" s="299"/>
      <c r="Q83" s="299"/>
      <c r="R83" s="299"/>
    </row>
    <row r="84" spans="1:18" s="17" customFormat="1">
      <c r="A84" s="54"/>
      <c r="B84" s="259"/>
      <c r="C84" s="259"/>
      <c r="D84" s="259"/>
      <c r="E84" s="259"/>
      <c r="F84" s="259"/>
      <c r="G84" s="259"/>
      <c r="H84" s="259"/>
      <c r="I84" s="259"/>
      <c r="J84" s="259"/>
      <c r="K84" s="259"/>
      <c r="L84" s="299"/>
      <c r="M84" s="299"/>
      <c r="N84" s="299"/>
      <c r="O84" s="299"/>
      <c r="P84" s="299"/>
      <c r="Q84" s="299"/>
      <c r="R84" s="299"/>
    </row>
    <row r="85" spans="1:18" s="17" customFormat="1">
      <c r="A85" s="54"/>
      <c r="B85" s="259"/>
      <c r="C85" s="259"/>
      <c r="D85" s="259"/>
      <c r="E85" s="259"/>
      <c r="F85" s="259"/>
      <c r="G85" s="259"/>
      <c r="H85" s="259"/>
      <c r="I85" s="259"/>
      <c r="J85" s="259"/>
      <c r="K85" s="259"/>
      <c r="L85" s="299"/>
      <c r="M85" s="299"/>
      <c r="N85" s="299"/>
      <c r="O85" s="299"/>
      <c r="P85" s="299"/>
      <c r="Q85" s="299"/>
      <c r="R85" s="299"/>
    </row>
    <row r="86" spans="1:18" s="17" customFormat="1">
      <c r="A86" s="54"/>
      <c r="B86" s="259"/>
      <c r="C86" s="259"/>
      <c r="D86" s="259"/>
      <c r="E86" s="259"/>
      <c r="F86" s="259"/>
      <c r="G86" s="259"/>
      <c r="H86" s="259"/>
      <c r="I86" s="259"/>
      <c r="J86" s="259"/>
      <c r="K86" s="259"/>
      <c r="L86" s="299"/>
      <c r="M86" s="299"/>
      <c r="N86" s="299"/>
      <c r="O86" s="299"/>
      <c r="P86" s="299"/>
      <c r="Q86" s="299"/>
      <c r="R86" s="299"/>
    </row>
    <row r="87" spans="1:18" s="17" customFormat="1">
      <c r="A87" s="54"/>
      <c r="B87" s="259"/>
      <c r="C87" s="259"/>
      <c r="D87" s="259"/>
      <c r="E87" s="259"/>
      <c r="F87" s="259"/>
      <c r="G87" s="259"/>
      <c r="H87" s="259"/>
      <c r="I87" s="259"/>
      <c r="J87" s="259"/>
      <c r="K87" s="259"/>
      <c r="L87" s="299"/>
      <c r="M87" s="299"/>
      <c r="N87" s="299"/>
      <c r="O87" s="299"/>
      <c r="P87" s="299"/>
      <c r="Q87" s="299"/>
      <c r="R87" s="299"/>
    </row>
    <row r="88" spans="1:18" s="17" customFormat="1">
      <c r="A88" s="54"/>
      <c r="B88" s="259"/>
      <c r="C88" s="259"/>
      <c r="D88" s="259"/>
      <c r="E88" s="259"/>
      <c r="F88" s="259"/>
      <c r="G88" s="259"/>
      <c r="H88" s="259"/>
      <c r="I88" s="259"/>
      <c r="J88" s="259"/>
      <c r="K88" s="259"/>
      <c r="L88" s="299"/>
      <c r="M88" s="299"/>
      <c r="N88" s="299"/>
      <c r="O88" s="299"/>
      <c r="P88" s="299"/>
      <c r="Q88" s="299"/>
      <c r="R88" s="299"/>
    </row>
    <row r="89" spans="1:18" s="17" customFormat="1">
      <c r="A89" s="54"/>
      <c r="B89" s="259"/>
      <c r="C89" s="259"/>
      <c r="D89" s="259"/>
      <c r="E89" s="259"/>
      <c r="F89" s="259"/>
      <c r="G89" s="259"/>
      <c r="H89" s="259"/>
      <c r="I89" s="259"/>
      <c r="J89" s="259"/>
      <c r="K89" s="259"/>
      <c r="L89" s="299"/>
      <c r="M89" s="299"/>
      <c r="N89" s="299"/>
      <c r="O89" s="299"/>
      <c r="P89" s="299"/>
      <c r="Q89" s="299"/>
      <c r="R89" s="299"/>
    </row>
    <row r="90" spans="1:18">
      <c r="B90" s="272"/>
      <c r="C90" s="272"/>
      <c r="D90" s="272"/>
      <c r="E90" s="272"/>
      <c r="F90" s="272"/>
      <c r="G90" s="272"/>
      <c r="H90" s="272"/>
      <c r="I90" s="272"/>
      <c r="J90" s="272"/>
      <c r="K90" s="272"/>
      <c r="L90" s="233"/>
      <c r="M90" s="233"/>
      <c r="N90" s="233"/>
      <c r="O90" s="233"/>
      <c r="P90" s="233"/>
      <c r="Q90" s="233"/>
      <c r="R90" s="278"/>
    </row>
    <row r="91" spans="1:18">
      <c r="B91" s="272"/>
      <c r="C91" s="272"/>
      <c r="D91" s="272"/>
      <c r="E91" s="272"/>
      <c r="F91" s="272"/>
      <c r="G91" s="272"/>
      <c r="H91" s="272"/>
      <c r="I91" s="272"/>
      <c r="J91" s="272"/>
      <c r="K91" s="272"/>
      <c r="L91" s="233"/>
      <c r="M91" s="233"/>
      <c r="N91" s="233"/>
      <c r="O91" s="233"/>
      <c r="P91" s="233"/>
      <c r="Q91" s="233"/>
      <c r="R91" s="278"/>
    </row>
    <row r="92" spans="1:18">
      <c r="B92" s="272"/>
      <c r="C92" s="272"/>
      <c r="D92" s="272"/>
      <c r="E92" s="272"/>
      <c r="F92" s="272"/>
      <c r="G92" s="272"/>
      <c r="H92" s="272"/>
      <c r="I92" s="272"/>
      <c r="J92" s="272"/>
      <c r="K92" s="272"/>
      <c r="L92" s="233"/>
      <c r="M92" s="233"/>
      <c r="N92" s="233"/>
      <c r="O92" s="233"/>
      <c r="P92" s="233"/>
      <c r="Q92" s="233"/>
      <c r="R92" s="278"/>
    </row>
    <row r="93" spans="1:18">
      <c r="B93" s="272"/>
      <c r="C93" s="272"/>
      <c r="D93" s="272"/>
      <c r="E93" s="272"/>
      <c r="F93" s="272"/>
      <c r="G93" s="272"/>
      <c r="H93" s="272"/>
      <c r="I93" s="272"/>
      <c r="J93" s="272"/>
      <c r="K93" s="272"/>
      <c r="L93" s="233"/>
      <c r="M93" s="233"/>
      <c r="N93" s="233"/>
      <c r="O93" s="233"/>
      <c r="P93" s="233"/>
      <c r="Q93" s="233"/>
      <c r="R93" s="278"/>
    </row>
    <row r="94" spans="1:18">
      <c r="B94" s="272"/>
      <c r="C94" s="272"/>
      <c r="D94" s="272"/>
      <c r="E94" s="272"/>
      <c r="F94" s="272"/>
      <c r="G94" s="272"/>
      <c r="H94" s="272"/>
      <c r="I94" s="272"/>
      <c r="J94" s="272"/>
      <c r="K94" s="272"/>
      <c r="L94" s="233"/>
      <c r="M94" s="233"/>
      <c r="N94" s="233"/>
      <c r="O94" s="233"/>
      <c r="P94" s="233"/>
      <c r="Q94" s="233"/>
      <c r="R94" s="278"/>
    </row>
    <row r="95" spans="1:18">
      <c r="B95" s="272"/>
      <c r="C95" s="272"/>
      <c r="D95" s="272"/>
      <c r="E95" s="272"/>
      <c r="F95" s="272"/>
      <c r="G95" s="272"/>
      <c r="H95" s="272"/>
      <c r="I95" s="272"/>
      <c r="J95" s="272"/>
      <c r="K95" s="272"/>
      <c r="L95" s="233"/>
      <c r="M95" s="233"/>
      <c r="N95" s="233"/>
      <c r="O95" s="233"/>
      <c r="P95" s="233"/>
      <c r="Q95" s="233"/>
      <c r="R95" s="278"/>
    </row>
    <row r="96" spans="1:18">
      <c r="B96" s="272"/>
      <c r="C96" s="272"/>
      <c r="D96" s="272"/>
      <c r="E96" s="272"/>
      <c r="F96" s="272"/>
      <c r="G96" s="272"/>
      <c r="H96" s="272"/>
      <c r="I96" s="272"/>
      <c r="J96" s="272"/>
      <c r="K96" s="272"/>
      <c r="L96" s="233"/>
      <c r="M96" s="233"/>
      <c r="N96" s="233"/>
      <c r="O96" s="233"/>
      <c r="P96" s="233"/>
      <c r="Q96" s="233"/>
      <c r="R96" s="278"/>
    </row>
    <row r="97" spans="2:18">
      <c r="B97" s="272"/>
      <c r="C97" s="272"/>
      <c r="D97" s="272"/>
      <c r="E97" s="272"/>
      <c r="F97" s="272"/>
      <c r="G97" s="272"/>
      <c r="H97" s="272"/>
      <c r="I97" s="272"/>
      <c r="J97" s="272"/>
      <c r="K97" s="272"/>
      <c r="L97" s="233"/>
      <c r="M97" s="233"/>
      <c r="N97" s="233"/>
      <c r="O97" s="233"/>
      <c r="P97" s="233"/>
      <c r="Q97" s="233"/>
      <c r="R97" s="278"/>
    </row>
    <row r="98" spans="2:18">
      <c r="B98" s="272"/>
      <c r="C98" s="272"/>
      <c r="D98" s="272"/>
      <c r="E98" s="272"/>
      <c r="F98" s="272"/>
      <c r="G98" s="272"/>
      <c r="H98" s="272"/>
      <c r="I98" s="272"/>
      <c r="J98" s="272"/>
      <c r="K98" s="272"/>
      <c r="L98" s="233"/>
      <c r="M98" s="233"/>
      <c r="N98" s="233"/>
      <c r="O98" s="233"/>
      <c r="P98" s="233"/>
      <c r="Q98" s="233"/>
      <c r="R98" s="278"/>
    </row>
    <row r="99" spans="2:18">
      <c r="B99" s="272"/>
      <c r="C99" s="272"/>
      <c r="D99" s="272"/>
      <c r="E99" s="272"/>
      <c r="F99" s="272"/>
      <c r="G99" s="272"/>
      <c r="H99" s="272"/>
      <c r="I99" s="272"/>
      <c r="J99" s="272"/>
      <c r="K99" s="272"/>
      <c r="L99" s="233"/>
      <c r="M99" s="233"/>
      <c r="N99" s="233"/>
      <c r="O99" s="233"/>
      <c r="P99" s="233"/>
      <c r="Q99" s="233"/>
      <c r="R99" s="278"/>
    </row>
    <row r="100" spans="2:18">
      <c r="B100" s="272"/>
      <c r="C100" s="272"/>
      <c r="D100" s="272"/>
      <c r="E100" s="272"/>
      <c r="F100" s="272"/>
      <c r="G100" s="272"/>
      <c r="H100" s="272"/>
      <c r="I100" s="272"/>
      <c r="J100" s="272"/>
      <c r="K100" s="272"/>
      <c r="L100" s="233"/>
      <c r="M100" s="233"/>
      <c r="N100" s="233"/>
      <c r="O100" s="233"/>
      <c r="P100" s="233"/>
      <c r="Q100" s="233"/>
      <c r="R100" s="278"/>
    </row>
    <row r="101" spans="2:18">
      <c r="B101" s="272"/>
      <c r="C101" s="272"/>
      <c r="D101" s="272"/>
      <c r="E101" s="272"/>
      <c r="F101" s="272"/>
      <c r="G101" s="272"/>
      <c r="H101" s="272"/>
      <c r="I101" s="272"/>
      <c r="J101" s="272"/>
      <c r="K101" s="272"/>
      <c r="L101" s="233"/>
      <c r="M101" s="233"/>
      <c r="N101" s="233"/>
      <c r="O101" s="233"/>
      <c r="P101" s="233"/>
      <c r="Q101" s="233"/>
      <c r="R101" s="278"/>
    </row>
    <row r="102" spans="2:18">
      <c r="B102" s="272"/>
      <c r="C102" s="272"/>
      <c r="D102" s="272"/>
      <c r="E102" s="272"/>
      <c r="F102" s="272"/>
      <c r="G102" s="272"/>
      <c r="H102" s="272"/>
      <c r="I102" s="272"/>
      <c r="J102" s="272"/>
      <c r="K102" s="272"/>
      <c r="L102" s="233"/>
      <c r="M102" s="233"/>
      <c r="N102" s="233"/>
      <c r="O102" s="233"/>
      <c r="P102" s="233"/>
      <c r="Q102" s="233"/>
      <c r="R102" s="278"/>
    </row>
    <row r="103" spans="2:18">
      <c r="B103" s="272"/>
      <c r="C103" s="272"/>
      <c r="D103" s="272"/>
      <c r="E103" s="272"/>
      <c r="F103" s="272"/>
      <c r="G103" s="272"/>
      <c r="H103" s="272"/>
      <c r="I103" s="272"/>
      <c r="J103" s="272"/>
      <c r="K103" s="272"/>
      <c r="L103" s="233"/>
      <c r="M103" s="233"/>
      <c r="N103" s="233"/>
      <c r="O103" s="233"/>
      <c r="P103" s="233"/>
      <c r="Q103" s="233"/>
      <c r="R103" s="278"/>
    </row>
    <row r="104" spans="2:18">
      <c r="B104" s="272"/>
      <c r="C104" s="272"/>
      <c r="D104" s="272"/>
      <c r="E104" s="272"/>
      <c r="F104" s="272"/>
      <c r="G104" s="272"/>
      <c r="H104" s="272"/>
      <c r="I104" s="272"/>
      <c r="J104" s="272"/>
      <c r="K104" s="272"/>
      <c r="L104" s="233"/>
      <c r="M104" s="233"/>
      <c r="N104" s="233"/>
      <c r="O104" s="233"/>
      <c r="P104" s="233"/>
      <c r="Q104" s="233"/>
      <c r="R104" s="278"/>
    </row>
    <row r="105" spans="2:18">
      <c r="B105" s="272"/>
      <c r="C105" s="272"/>
      <c r="D105" s="272"/>
      <c r="E105" s="272"/>
      <c r="F105" s="272"/>
      <c r="G105" s="272"/>
      <c r="H105" s="272"/>
      <c r="I105" s="272"/>
      <c r="J105" s="272"/>
      <c r="K105" s="272"/>
      <c r="L105" s="233"/>
      <c r="M105" s="233"/>
      <c r="N105" s="233"/>
      <c r="O105" s="233"/>
      <c r="P105" s="233"/>
      <c r="Q105" s="233"/>
      <c r="R105" s="278"/>
    </row>
    <row r="106" spans="2:18">
      <c r="B106" s="272"/>
      <c r="C106" s="272"/>
      <c r="D106" s="272"/>
      <c r="E106" s="272"/>
      <c r="F106" s="272"/>
      <c r="G106" s="272"/>
      <c r="H106" s="272"/>
      <c r="I106" s="272"/>
      <c r="J106" s="272"/>
      <c r="K106" s="272"/>
      <c r="L106" s="233"/>
      <c r="M106" s="233"/>
      <c r="N106" s="233"/>
      <c r="O106" s="233"/>
      <c r="P106" s="233"/>
      <c r="Q106" s="233"/>
      <c r="R106" s="278"/>
    </row>
    <row r="107" spans="2:18">
      <c r="B107" s="272"/>
      <c r="C107" s="272"/>
      <c r="D107" s="272"/>
      <c r="E107" s="272"/>
      <c r="F107" s="272"/>
      <c r="G107" s="272"/>
      <c r="H107" s="272"/>
      <c r="I107" s="272"/>
      <c r="J107" s="272"/>
      <c r="K107" s="272"/>
      <c r="L107" s="233"/>
      <c r="M107" s="233"/>
      <c r="N107" s="233"/>
      <c r="O107" s="233"/>
      <c r="P107" s="233"/>
      <c r="Q107" s="233"/>
      <c r="R107" s="278"/>
    </row>
    <row r="108" spans="2:18">
      <c r="B108" s="272"/>
      <c r="C108" s="272"/>
      <c r="D108" s="272"/>
      <c r="E108" s="272"/>
      <c r="F108" s="272"/>
      <c r="G108" s="272"/>
      <c r="H108" s="272"/>
      <c r="I108" s="272"/>
      <c r="J108" s="272"/>
      <c r="K108" s="272"/>
      <c r="L108" s="233"/>
      <c r="M108" s="233"/>
      <c r="N108" s="233"/>
      <c r="O108" s="233"/>
      <c r="P108" s="233"/>
      <c r="Q108" s="233"/>
      <c r="R108" s="278"/>
    </row>
    <row r="109" spans="2:18">
      <c r="B109" s="272"/>
      <c r="C109" s="272"/>
      <c r="D109" s="272"/>
      <c r="E109" s="272"/>
      <c r="F109" s="272"/>
      <c r="G109" s="272"/>
      <c r="H109" s="272"/>
      <c r="I109" s="272"/>
      <c r="J109" s="272"/>
      <c r="K109" s="272"/>
      <c r="L109" s="233"/>
      <c r="M109" s="233"/>
      <c r="N109" s="233"/>
      <c r="O109" s="233"/>
      <c r="P109" s="233"/>
      <c r="Q109" s="233"/>
      <c r="R109" s="278"/>
    </row>
    <row r="110" spans="2:18">
      <c r="B110" s="272"/>
      <c r="C110" s="272"/>
      <c r="D110" s="272"/>
      <c r="E110" s="272"/>
      <c r="F110" s="272"/>
      <c r="G110" s="272"/>
      <c r="H110" s="272"/>
      <c r="I110" s="272"/>
      <c r="J110" s="272"/>
      <c r="K110" s="272"/>
      <c r="L110" s="233"/>
      <c r="M110" s="233"/>
      <c r="N110" s="233"/>
      <c r="O110" s="233"/>
      <c r="P110" s="233"/>
      <c r="Q110" s="233"/>
      <c r="R110" s="278"/>
    </row>
    <row r="111" spans="2:18">
      <c r="B111" s="272"/>
      <c r="C111" s="272"/>
      <c r="D111" s="272"/>
      <c r="E111" s="272"/>
      <c r="F111" s="272"/>
      <c r="G111" s="272"/>
      <c r="H111" s="272"/>
      <c r="I111" s="272"/>
      <c r="J111" s="272"/>
      <c r="K111" s="272"/>
      <c r="L111" s="233"/>
      <c r="M111" s="233"/>
      <c r="N111" s="233"/>
      <c r="O111" s="233"/>
      <c r="P111" s="233"/>
      <c r="Q111" s="233"/>
      <c r="R111" s="278"/>
    </row>
    <row r="112" spans="2:18">
      <c r="B112" s="272"/>
      <c r="C112" s="272"/>
      <c r="D112" s="272"/>
      <c r="E112" s="272"/>
      <c r="F112" s="272"/>
      <c r="G112" s="272"/>
      <c r="H112" s="272"/>
      <c r="I112" s="272"/>
      <c r="J112" s="272"/>
      <c r="K112" s="272"/>
      <c r="L112" s="233"/>
      <c r="M112" s="233"/>
      <c r="N112" s="233"/>
      <c r="O112" s="233"/>
      <c r="P112" s="233"/>
      <c r="Q112" s="233"/>
      <c r="R112" s="278"/>
    </row>
    <row r="113" spans="2:18">
      <c r="B113" s="272"/>
      <c r="C113" s="272"/>
      <c r="D113" s="272"/>
      <c r="E113" s="272"/>
      <c r="F113" s="272"/>
      <c r="G113" s="272"/>
      <c r="H113" s="272"/>
      <c r="I113" s="272"/>
      <c r="J113" s="272"/>
      <c r="K113" s="272"/>
      <c r="L113" s="233"/>
      <c r="M113" s="233"/>
      <c r="N113" s="233"/>
      <c r="O113" s="233"/>
      <c r="P113" s="233"/>
      <c r="Q113" s="233"/>
      <c r="R113" s="278"/>
    </row>
    <row r="114" spans="2:18">
      <c r="B114" s="272"/>
      <c r="C114" s="272"/>
      <c r="D114" s="272"/>
      <c r="E114" s="272"/>
      <c r="F114" s="272"/>
      <c r="G114" s="272"/>
      <c r="H114" s="272"/>
      <c r="I114" s="272"/>
      <c r="J114" s="272"/>
      <c r="K114" s="272"/>
      <c r="L114" s="233"/>
      <c r="M114" s="233"/>
      <c r="N114" s="233"/>
      <c r="O114" s="233"/>
      <c r="P114" s="233"/>
      <c r="Q114" s="233"/>
      <c r="R114" s="278"/>
    </row>
    <row r="115" spans="2:18">
      <c r="B115" s="272"/>
      <c r="C115" s="272"/>
      <c r="D115" s="272"/>
      <c r="E115" s="272"/>
      <c r="F115" s="272"/>
      <c r="G115" s="272"/>
      <c r="H115" s="272"/>
      <c r="I115" s="272"/>
      <c r="J115" s="272"/>
      <c r="K115" s="272"/>
      <c r="L115" s="233"/>
      <c r="M115" s="233"/>
      <c r="N115" s="233"/>
      <c r="O115" s="233"/>
      <c r="P115" s="233"/>
      <c r="Q115" s="233"/>
      <c r="R115" s="278"/>
    </row>
    <row r="116" spans="2:18">
      <c r="B116" s="272"/>
      <c r="C116" s="272"/>
      <c r="D116" s="272"/>
      <c r="E116" s="272"/>
      <c r="F116" s="272"/>
      <c r="G116" s="272"/>
      <c r="H116" s="272"/>
      <c r="I116" s="272"/>
      <c r="J116" s="272"/>
      <c r="K116" s="272"/>
      <c r="L116" s="233"/>
      <c r="M116" s="233"/>
      <c r="N116" s="233"/>
      <c r="O116" s="233"/>
      <c r="P116" s="233"/>
      <c r="Q116" s="233"/>
      <c r="R116" s="278"/>
    </row>
    <row r="117" spans="2:18">
      <c r="B117" s="272"/>
      <c r="C117" s="272"/>
      <c r="D117" s="272"/>
      <c r="E117" s="272"/>
      <c r="F117" s="272"/>
      <c r="G117" s="272"/>
      <c r="H117" s="272"/>
      <c r="I117" s="272"/>
      <c r="J117" s="272"/>
      <c r="K117" s="272"/>
      <c r="L117" s="233"/>
      <c r="M117" s="233"/>
      <c r="N117" s="233"/>
      <c r="O117" s="233"/>
      <c r="P117" s="233"/>
      <c r="Q117" s="233"/>
      <c r="R117" s="278"/>
    </row>
    <row r="118" spans="2:18">
      <c r="B118" s="272"/>
      <c r="C118" s="272"/>
      <c r="D118" s="272"/>
      <c r="E118" s="272"/>
      <c r="F118" s="272"/>
      <c r="G118" s="272"/>
      <c r="H118" s="272"/>
      <c r="I118" s="272"/>
      <c r="J118" s="272"/>
      <c r="K118" s="272"/>
      <c r="L118" s="233"/>
      <c r="M118" s="233"/>
      <c r="N118" s="233"/>
      <c r="O118" s="233"/>
      <c r="P118" s="233"/>
      <c r="Q118" s="233"/>
      <c r="R118" s="278"/>
    </row>
    <row r="119" spans="2:18">
      <c r="B119" s="272"/>
      <c r="C119" s="272"/>
      <c r="D119" s="272"/>
      <c r="E119" s="272"/>
      <c r="F119" s="272"/>
      <c r="G119" s="272"/>
      <c r="H119" s="272"/>
      <c r="I119" s="272"/>
      <c r="J119" s="272"/>
      <c r="K119" s="272"/>
      <c r="L119" s="233"/>
      <c r="M119" s="233"/>
      <c r="N119" s="233"/>
      <c r="O119" s="233"/>
      <c r="P119" s="233"/>
      <c r="Q119" s="233"/>
      <c r="R119" s="278"/>
    </row>
    <row r="120" spans="2:18">
      <c r="B120" s="272"/>
      <c r="C120" s="272"/>
      <c r="D120" s="272"/>
      <c r="E120" s="272"/>
      <c r="F120" s="272"/>
      <c r="G120" s="272"/>
      <c r="H120" s="272"/>
      <c r="I120" s="272"/>
      <c r="J120" s="272"/>
      <c r="K120" s="272"/>
      <c r="L120" s="233"/>
      <c r="M120" s="233"/>
      <c r="N120" s="233"/>
      <c r="O120" s="233"/>
      <c r="P120" s="233"/>
      <c r="Q120" s="233"/>
      <c r="R120" s="278"/>
    </row>
    <row r="121" spans="2:18">
      <c r="B121" s="272"/>
      <c r="C121" s="272"/>
      <c r="D121" s="272"/>
      <c r="E121" s="272"/>
      <c r="F121" s="272"/>
      <c r="G121" s="272"/>
      <c r="H121" s="272"/>
      <c r="I121" s="272"/>
      <c r="J121" s="272"/>
      <c r="K121" s="272"/>
      <c r="L121" s="233"/>
      <c r="M121" s="233"/>
      <c r="N121" s="233"/>
      <c r="O121" s="233"/>
      <c r="P121" s="233"/>
      <c r="Q121" s="233"/>
      <c r="R121" s="278"/>
    </row>
    <row r="122" spans="2:18">
      <c r="B122" s="272"/>
      <c r="C122" s="272"/>
      <c r="D122" s="272"/>
      <c r="E122" s="272"/>
      <c r="F122" s="272"/>
      <c r="G122" s="272"/>
      <c r="H122" s="272"/>
      <c r="I122" s="272"/>
      <c r="J122" s="272"/>
      <c r="K122" s="272"/>
      <c r="L122" s="233"/>
      <c r="M122" s="233"/>
      <c r="N122" s="233"/>
      <c r="O122" s="233"/>
      <c r="P122" s="233"/>
      <c r="Q122" s="233"/>
      <c r="R122" s="278"/>
    </row>
  </sheetData>
  <mergeCells count="19">
    <mergeCell ref="A1:A3"/>
    <mergeCell ref="B1:K1"/>
    <mergeCell ref="A5:K5"/>
    <mergeCell ref="A32:D32"/>
    <mergeCell ref="A29:K29"/>
    <mergeCell ref="A31:D31"/>
    <mergeCell ref="A10:K10"/>
    <mergeCell ref="A12:K12"/>
    <mergeCell ref="B2:K2"/>
    <mergeCell ref="A21:K21"/>
    <mergeCell ref="A24:K24"/>
    <mergeCell ref="A25:K25"/>
    <mergeCell ref="A51:D51"/>
    <mergeCell ref="A50:D50"/>
    <mergeCell ref="A13:K13"/>
    <mergeCell ref="A56:H56"/>
    <mergeCell ref="A4:K4"/>
    <mergeCell ref="A26:K26"/>
    <mergeCell ref="A28:K28"/>
  </mergeCells>
  <pageMargins left="0.25" right="0.25" top="0.75" bottom="0.75" header="0.3" footer="0.3"/>
  <pageSetup paperSize="5" scale="6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D913E-E6BE-46A4-8C36-1DB01E70C85E}">
  <dimension ref="A1:C19"/>
  <sheetViews>
    <sheetView workbookViewId="0">
      <selection activeCell="E12" sqref="E12"/>
    </sheetView>
  </sheetViews>
  <sheetFormatPr defaultColWidth="9.140625" defaultRowHeight="13.5"/>
  <cols>
    <col min="1" max="1" width="14.7109375" customWidth="1"/>
    <col min="2" max="2" width="20.140625" customWidth="1"/>
    <col min="3" max="3" width="15.140625" customWidth="1"/>
  </cols>
  <sheetData>
    <row r="1" spans="1:3" ht="15" thickBot="1">
      <c r="A1" s="2" t="s">
        <v>676</v>
      </c>
      <c r="B1" s="4">
        <v>159473</v>
      </c>
    </row>
    <row r="2" spans="1:3" ht="15" thickBot="1">
      <c r="A2" s="5" t="s">
        <v>677</v>
      </c>
      <c r="B2" s="6">
        <v>174618</v>
      </c>
    </row>
    <row r="3" spans="1:3" ht="15" thickBot="1">
      <c r="A3" s="5" t="s">
        <v>678</v>
      </c>
      <c r="B3" s="6">
        <v>16917</v>
      </c>
    </row>
    <row r="4" spans="1:3" ht="15" thickBot="1">
      <c r="A4" s="5" t="s">
        <v>679</v>
      </c>
      <c r="B4" s="6">
        <v>139117</v>
      </c>
    </row>
    <row r="5" spans="1:3" ht="14.45">
      <c r="A5" s="8" t="s">
        <v>680</v>
      </c>
      <c r="B5" s="3">
        <f>SUM(B1:B4)</f>
        <v>490125</v>
      </c>
    </row>
    <row r="6" spans="1:3" ht="14.45">
      <c r="A6" s="7" t="s">
        <v>548</v>
      </c>
      <c r="B6">
        <v>222.31695999999999</v>
      </c>
    </row>
    <row r="8" spans="1:3">
      <c r="B8" s="9" t="s">
        <v>681</v>
      </c>
    </row>
    <row r="9" spans="1:3">
      <c r="B9" t="s">
        <v>682</v>
      </c>
    </row>
    <row r="10" spans="1:3">
      <c r="A10" s="9">
        <v>2021</v>
      </c>
      <c r="B10" s="10">
        <v>1120204.348048327</v>
      </c>
      <c r="C10" s="10"/>
    </row>
    <row r="11" spans="1:3">
      <c r="A11" s="9">
        <v>2020</v>
      </c>
      <c r="B11" s="10">
        <v>1185647.8183085504</v>
      </c>
      <c r="C11" s="10">
        <v>1174877.5786987657</v>
      </c>
    </row>
    <row r="12" spans="1:3">
      <c r="A12" s="9">
        <v>2019</v>
      </c>
      <c r="B12" s="10">
        <v>1227328.2976301115</v>
      </c>
      <c r="C12" s="10">
        <v>1220283.4008097167</v>
      </c>
    </row>
    <row r="13" spans="1:3">
      <c r="A13" s="9">
        <v>2018</v>
      </c>
      <c r="B13" s="10">
        <v>1204994.0379491947</v>
      </c>
      <c r="C13" s="10">
        <v>1193555.2209676369</v>
      </c>
    </row>
    <row r="15" spans="1:3">
      <c r="B15" s="9" t="s">
        <v>683</v>
      </c>
    </row>
    <row r="16" spans="1:3">
      <c r="A16" s="9">
        <v>2021</v>
      </c>
      <c r="B16">
        <v>20015</v>
      </c>
    </row>
    <row r="17" spans="1:2">
      <c r="A17" s="9">
        <v>2020</v>
      </c>
      <c r="B17">
        <v>18740.871763650699</v>
      </c>
    </row>
    <row r="18" spans="1:2">
      <c r="A18" s="9">
        <v>2019</v>
      </c>
      <c r="B18">
        <v>18611.032251098601</v>
      </c>
    </row>
    <row r="19" spans="1:2">
      <c r="A19" s="9">
        <v>2018</v>
      </c>
      <c r="B19">
        <v>17834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D2C43-240D-4123-B0D4-6FFC2DB6B5E3}">
  <dimension ref="A1:I61"/>
  <sheetViews>
    <sheetView showGridLines="0" zoomScale="85" zoomScaleNormal="85" workbookViewId="0">
      <selection activeCell="B2" sqref="B2:H2"/>
    </sheetView>
  </sheetViews>
  <sheetFormatPr defaultColWidth="9.140625" defaultRowHeight="12.6"/>
  <cols>
    <col min="1" max="1" width="74.85546875" style="202" bestFit="1" customWidth="1"/>
    <col min="2" max="2" width="26.140625" style="202" bestFit="1" customWidth="1"/>
    <col min="3" max="3" width="23.85546875" style="202" customWidth="1"/>
    <col min="4" max="4" width="22" style="202" customWidth="1"/>
    <col min="5" max="5" width="19.140625" style="202" customWidth="1"/>
    <col min="6" max="6" width="15.140625" style="202" customWidth="1"/>
    <col min="7" max="7" width="26.140625" style="202" bestFit="1" customWidth="1"/>
    <col min="8" max="8" width="18" style="202" customWidth="1"/>
    <col min="9" max="9" width="13.85546875" style="202" customWidth="1"/>
    <col min="10" max="16384" width="9.140625" style="202"/>
  </cols>
  <sheetData>
    <row r="1" spans="1:8" ht="35.450000000000003" customHeight="1">
      <c r="A1" s="597"/>
      <c r="B1" s="595" t="s">
        <v>684</v>
      </c>
      <c r="C1" s="595"/>
      <c r="D1" s="595"/>
      <c r="E1" s="595"/>
      <c r="F1" s="595"/>
      <c r="G1" s="595"/>
      <c r="H1" s="595"/>
    </row>
    <row r="2" spans="1:8" ht="30.6" customHeight="1">
      <c r="A2" s="597"/>
      <c r="B2" s="605" t="s">
        <v>685</v>
      </c>
      <c r="C2" s="719"/>
      <c r="D2" s="719"/>
      <c r="E2" s="719"/>
      <c r="F2" s="719"/>
      <c r="G2" s="719"/>
      <c r="H2" s="719"/>
    </row>
    <row r="3" spans="1:8" ht="51.95">
      <c r="A3" s="598"/>
      <c r="B3" s="70" t="s">
        <v>48</v>
      </c>
      <c r="C3" s="70" t="s">
        <v>686</v>
      </c>
      <c r="D3" s="70" t="s">
        <v>687</v>
      </c>
      <c r="E3" s="70" t="s">
        <v>688</v>
      </c>
      <c r="F3" s="70" t="s">
        <v>689</v>
      </c>
      <c r="G3" s="70">
        <v>2022</v>
      </c>
      <c r="H3" s="70">
        <v>2021</v>
      </c>
    </row>
    <row r="4" spans="1:8" s="217" customFormat="1" ht="15.6">
      <c r="A4" s="559" t="s">
        <v>690</v>
      </c>
      <c r="B4" s="559"/>
      <c r="C4" s="559"/>
      <c r="D4" s="559"/>
      <c r="E4" s="559"/>
      <c r="F4" s="559"/>
      <c r="G4" s="559"/>
      <c r="H4" s="559"/>
    </row>
    <row r="5" spans="1:8" ht="15.6">
      <c r="A5" s="219" t="s">
        <v>691</v>
      </c>
      <c r="B5" s="218" t="s">
        <v>692</v>
      </c>
      <c r="C5" s="218">
        <v>2020</v>
      </c>
      <c r="D5" s="218">
        <v>5.17</v>
      </c>
      <c r="E5" s="220">
        <v>3.34</v>
      </c>
      <c r="F5" s="221">
        <v>-0.35</v>
      </c>
      <c r="G5" s="153" t="s">
        <v>693</v>
      </c>
      <c r="H5" s="234">
        <v>4.3899999999999997</v>
      </c>
    </row>
    <row r="6" spans="1:8" ht="15.6">
      <c r="A6" s="219" t="s">
        <v>694</v>
      </c>
      <c r="B6" s="218" t="s">
        <v>695</v>
      </c>
      <c r="C6" s="218">
        <v>2020</v>
      </c>
      <c r="D6" s="218">
        <v>68.540000000000006</v>
      </c>
      <c r="E6" s="220">
        <v>50.04</v>
      </c>
      <c r="F6" s="221">
        <v>-0.27</v>
      </c>
      <c r="G6" s="153" t="s">
        <v>696</v>
      </c>
      <c r="H6" s="234">
        <v>68.53</v>
      </c>
    </row>
    <row r="7" spans="1:8" ht="15.95">
      <c r="A7" s="219" t="s">
        <v>697</v>
      </c>
      <c r="B7" s="222" t="s">
        <v>698</v>
      </c>
      <c r="C7" s="218">
        <v>2020</v>
      </c>
      <c r="D7" s="218">
        <v>230</v>
      </c>
      <c r="E7" s="220">
        <v>156</v>
      </c>
      <c r="F7" s="221">
        <v>-0.32</v>
      </c>
      <c r="G7" s="153" t="s">
        <v>699</v>
      </c>
      <c r="H7" s="234" t="s">
        <v>700</v>
      </c>
    </row>
    <row r="8" spans="1:8" ht="15.95">
      <c r="A8" s="219" t="s">
        <v>701</v>
      </c>
      <c r="B8" s="218" t="s">
        <v>702</v>
      </c>
      <c r="C8" s="218">
        <v>2021</v>
      </c>
      <c r="D8" s="218">
        <v>146</v>
      </c>
      <c r="E8" s="220">
        <v>106</v>
      </c>
      <c r="F8" s="221">
        <v>-0.27</v>
      </c>
      <c r="G8" s="153" t="s">
        <v>703</v>
      </c>
      <c r="H8" s="234" t="s">
        <v>580</v>
      </c>
    </row>
    <row r="9" spans="1:8" ht="12.75" customHeight="1">
      <c r="A9" s="718" t="s">
        <v>704</v>
      </c>
      <c r="B9" s="718"/>
      <c r="C9" s="718"/>
      <c r="D9" s="718"/>
      <c r="E9" s="718"/>
      <c r="F9" s="718"/>
      <c r="G9" s="718"/>
      <c r="H9" s="718"/>
    </row>
    <row r="11" spans="1:8" ht="12.95">
      <c r="A11" s="233"/>
      <c r="B11" s="355" t="s">
        <v>48</v>
      </c>
      <c r="C11" s="356">
        <v>2022</v>
      </c>
      <c r="D11" s="355">
        <v>2021</v>
      </c>
      <c r="E11" s="355">
        <v>2020</v>
      </c>
      <c r="F11" s="233"/>
      <c r="G11" s="233"/>
      <c r="H11" s="233"/>
    </row>
    <row r="12" spans="1:8" s="217" customFormat="1" ht="18.95" customHeight="1">
      <c r="A12" s="559" t="s">
        <v>705</v>
      </c>
      <c r="B12" s="559"/>
      <c r="C12" s="559"/>
      <c r="D12" s="559"/>
      <c r="E12" s="559"/>
      <c r="F12" s="357"/>
      <c r="G12" s="357"/>
      <c r="H12" s="357"/>
    </row>
    <row r="13" spans="1:8" ht="12.75" customHeight="1">
      <c r="A13" s="550" t="s">
        <v>706</v>
      </c>
      <c r="B13" s="715"/>
      <c r="C13" s="715"/>
      <c r="D13" s="715"/>
      <c r="E13" s="715"/>
      <c r="F13" s="233"/>
      <c r="G13" s="233"/>
      <c r="H13" s="233"/>
    </row>
    <row r="14" spans="1:8" ht="12.95">
      <c r="A14" s="239" t="s">
        <v>707</v>
      </c>
      <c r="B14" s="234" t="s">
        <v>708</v>
      </c>
      <c r="C14" s="543">
        <v>3036</v>
      </c>
      <c r="D14" s="544">
        <v>3856</v>
      </c>
      <c r="E14" s="544">
        <v>5460</v>
      </c>
      <c r="F14" s="233"/>
      <c r="G14" s="233"/>
      <c r="H14" s="233"/>
    </row>
    <row r="15" spans="1:8" ht="15.6">
      <c r="A15" s="239" t="s">
        <v>709</v>
      </c>
      <c r="B15" s="218" t="s">
        <v>710</v>
      </c>
      <c r="C15" s="164">
        <v>1437</v>
      </c>
      <c r="D15" s="227">
        <v>17988</v>
      </c>
      <c r="E15" s="227">
        <v>2838</v>
      </c>
      <c r="F15" s="233"/>
      <c r="G15" s="233"/>
      <c r="H15" s="233"/>
    </row>
    <row r="16" spans="1:8" ht="12.95">
      <c r="A16" s="239" t="s">
        <v>711</v>
      </c>
      <c r="B16" s="234" t="s">
        <v>580</v>
      </c>
      <c r="C16" s="153">
        <v>2.2999999999999998</v>
      </c>
      <c r="D16" s="228">
        <v>2.2999999999999998</v>
      </c>
      <c r="E16" s="234">
        <v>2.2000000000000002</v>
      </c>
      <c r="F16" s="233"/>
      <c r="G16" s="233"/>
      <c r="H16" s="233"/>
    </row>
    <row r="17" spans="1:8" ht="12.95">
      <c r="A17" s="716" t="s">
        <v>712</v>
      </c>
      <c r="B17" s="717"/>
      <c r="C17" s="717"/>
      <c r="D17" s="717"/>
      <c r="E17" s="717"/>
      <c r="F17" s="233"/>
      <c r="G17" s="233"/>
      <c r="H17" s="233"/>
    </row>
    <row r="18" spans="1:8" ht="12.95">
      <c r="A18" s="239" t="s">
        <v>707</v>
      </c>
      <c r="B18" s="234" t="s">
        <v>708</v>
      </c>
      <c r="C18" s="543">
        <v>3036</v>
      </c>
      <c r="D18" s="544">
        <v>3856</v>
      </c>
      <c r="E18" s="226" t="s">
        <v>8</v>
      </c>
      <c r="F18" s="233"/>
      <c r="G18" s="233"/>
      <c r="H18" s="233"/>
    </row>
    <row r="19" spans="1:8" ht="16.5">
      <c r="A19" s="239" t="s">
        <v>709</v>
      </c>
      <c r="B19" s="218" t="s">
        <v>710</v>
      </c>
      <c r="C19" s="164">
        <v>81359</v>
      </c>
      <c r="D19" s="227" t="s">
        <v>713</v>
      </c>
      <c r="E19" s="226" t="s">
        <v>8</v>
      </c>
      <c r="F19" s="233"/>
      <c r="G19" s="233"/>
      <c r="H19" s="233"/>
    </row>
    <row r="20" spans="1:8" ht="12.95">
      <c r="A20" s="239" t="s">
        <v>711</v>
      </c>
      <c r="B20" s="234" t="s">
        <v>580</v>
      </c>
      <c r="C20" s="153">
        <v>3.8</v>
      </c>
      <c r="D20" s="228">
        <v>3.5</v>
      </c>
      <c r="E20" s="226" t="s">
        <v>8</v>
      </c>
      <c r="F20" s="233"/>
      <c r="G20" s="233"/>
      <c r="H20" s="233"/>
    </row>
    <row r="21" spans="1:8" ht="12.95">
      <c r="A21" s="550" t="s">
        <v>714</v>
      </c>
      <c r="B21" s="715"/>
      <c r="C21" s="715"/>
      <c r="D21" s="715"/>
      <c r="E21" s="715"/>
      <c r="F21" s="233"/>
      <c r="G21" s="233"/>
      <c r="H21" s="233"/>
    </row>
    <row r="22" spans="1:8" ht="12.95">
      <c r="A22" s="239" t="s">
        <v>707</v>
      </c>
      <c r="B22" s="234" t="s">
        <v>708</v>
      </c>
      <c r="C22" s="543">
        <v>2599</v>
      </c>
      <c r="D22" s="544">
        <v>2357</v>
      </c>
      <c r="E22" s="544">
        <v>2084</v>
      </c>
      <c r="F22" s="233"/>
      <c r="G22" s="233"/>
      <c r="H22" s="233"/>
    </row>
    <row r="23" spans="1:8" ht="15.6">
      <c r="A23" s="239" t="s">
        <v>709</v>
      </c>
      <c r="B23" s="218" t="s">
        <v>710</v>
      </c>
      <c r="C23" s="153">
        <v>984</v>
      </c>
      <c r="D23" s="227">
        <v>975</v>
      </c>
      <c r="E23" s="228">
        <v>861</v>
      </c>
      <c r="F23" s="233"/>
      <c r="G23" s="233"/>
      <c r="H23" s="233"/>
    </row>
    <row r="24" spans="1:8" ht="12.95">
      <c r="A24" s="239" t="s">
        <v>711</v>
      </c>
      <c r="B24" s="234" t="s">
        <v>580</v>
      </c>
      <c r="C24" s="153">
        <v>2.4</v>
      </c>
      <c r="D24" s="228">
        <v>2.4</v>
      </c>
      <c r="E24" s="358">
        <v>2.1</v>
      </c>
      <c r="F24" s="233"/>
      <c r="G24" s="233"/>
      <c r="H24" s="233"/>
    </row>
    <row r="25" spans="1:8" ht="15">
      <c r="A25" s="550" t="s">
        <v>715</v>
      </c>
      <c r="B25" s="715"/>
      <c r="C25" s="715"/>
      <c r="D25" s="715"/>
      <c r="E25" s="715"/>
      <c r="F25" s="233"/>
      <c r="G25" s="233"/>
      <c r="H25" s="233"/>
    </row>
    <row r="26" spans="1:8" ht="12.95">
      <c r="A26" s="239" t="s">
        <v>707</v>
      </c>
      <c r="B26" s="234" t="s">
        <v>708</v>
      </c>
      <c r="C26" s="403" t="s">
        <v>8</v>
      </c>
      <c r="D26" s="544">
        <v>789</v>
      </c>
      <c r="E26" s="226" t="s">
        <v>8</v>
      </c>
      <c r="F26" s="233"/>
      <c r="G26" s="233"/>
      <c r="H26" s="233"/>
    </row>
    <row r="27" spans="1:8" ht="15.6">
      <c r="A27" s="239" t="s">
        <v>709</v>
      </c>
      <c r="B27" s="218" t="s">
        <v>710</v>
      </c>
      <c r="C27" s="403" t="s">
        <v>8</v>
      </c>
      <c r="D27" s="227">
        <v>12</v>
      </c>
      <c r="E27" s="226" t="s">
        <v>8</v>
      </c>
      <c r="F27" s="233"/>
      <c r="G27" s="233"/>
      <c r="H27" s="233"/>
    </row>
    <row r="28" spans="1:8" ht="12.95">
      <c r="A28" s="239" t="s">
        <v>711</v>
      </c>
      <c r="B28" s="234" t="s">
        <v>580</v>
      </c>
      <c r="C28" s="403" t="s">
        <v>8</v>
      </c>
      <c r="D28" s="228">
        <v>2.2000000000000002</v>
      </c>
      <c r="E28" s="226" t="s">
        <v>8</v>
      </c>
      <c r="F28" s="233"/>
      <c r="G28" s="233"/>
      <c r="H28" s="233"/>
    </row>
    <row r="29" spans="1:8" ht="15">
      <c r="A29" s="550" t="s">
        <v>716</v>
      </c>
      <c r="B29" s="715"/>
      <c r="C29" s="715"/>
      <c r="D29" s="715"/>
      <c r="E29" s="715"/>
      <c r="F29" s="233"/>
      <c r="G29" s="233"/>
      <c r="H29" s="233"/>
    </row>
    <row r="30" spans="1:8" ht="12.95">
      <c r="A30" s="239" t="s">
        <v>707</v>
      </c>
      <c r="B30" s="234" t="s">
        <v>708</v>
      </c>
      <c r="C30" s="403" t="s">
        <v>8</v>
      </c>
      <c r="D30" s="544">
        <v>789</v>
      </c>
      <c r="E30" s="226" t="s">
        <v>8</v>
      </c>
      <c r="F30" s="233"/>
      <c r="G30" s="233"/>
      <c r="H30" s="233"/>
    </row>
    <row r="31" spans="1:8" ht="15.6">
      <c r="A31" s="239" t="s">
        <v>709</v>
      </c>
      <c r="B31" s="218" t="s">
        <v>710</v>
      </c>
      <c r="C31" s="403" t="s">
        <v>8</v>
      </c>
      <c r="D31" s="227">
        <v>450</v>
      </c>
      <c r="E31" s="226" t="s">
        <v>8</v>
      </c>
      <c r="F31" s="233"/>
      <c r="G31" s="233"/>
      <c r="H31" s="233"/>
    </row>
    <row r="32" spans="1:8" ht="12.95">
      <c r="A32" s="239" t="s">
        <v>711</v>
      </c>
      <c r="B32" s="234" t="s">
        <v>580</v>
      </c>
      <c r="C32" s="403" t="s">
        <v>8</v>
      </c>
      <c r="D32" s="228">
        <v>2.2000000000000002</v>
      </c>
      <c r="E32" s="226" t="s">
        <v>8</v>
      </c>
      <c r="F32" s="233"/>
      <c r="G32" s="233"/>
      <c r="H32" s="233"/>
    </row>
    <row r="33" spans="1:8" ht="12.95">
      <c r="A33" s="550" t="s">
        <v>717</v>
      </c>
      <c r="B33" s="715"/>
      <c r="C33" s="715"/>
      <c r="D33" s="715"/>
      <c r="E33" s="715"/>
      <c r="F33" s="233"/>
      <c r="G33" s="233"/>
      <c r="H33" s="233"/>
    </row>
    <row r="34" spans="1:8" ht="15">
      <c r="A34" s="374" t="s">
        <v>718</v>
      </c>
      <c r="B34" s="234" t="s">
        <v>708</v>
      </c>
      <c r="C34" s="545">
        <v>34998</v>
      </c>
      <c r="D34" s="544">
        <v>30593</v>
      </c>
      <c r="E34" s="544">
        <v>8324</v>
      </c>
      <c r="F34" s="233"/>
      <c r="G34" s="233"/>
      <c r="H34" s="233"/>
    </row>
    <row r="35" spans="1:8" ht="15.6">
      <c r="A35" s="239" t="s">
        <v>709</v>
      </c>
      <c r="B35" s="218" t="s">
        <v>710</v>
      </c>
      <c r="C35" s="404">
        <v>865</v>
      </c>
      <c r="D35" s="228">
        <v>641</v>
      </c>
      <c r="E35" s="228">
        <v>235</v>
      </c>
      <c r="F35" s="233"/>
      <c r="G35" s="233"/>
      <c r="H35" s="233"/>
    </row>
    <row r="36" spans="1:8" ht="12.95">
      <c r="A36" s="239" t="s">
        <v>711</v>
      </c>
      <c r="B36" s="234" t="s">
        <v>580</v>
      </c>
      <c r="C36" s="404">
        <v>4.5999999999999996</v>
      </c>
      <c r="D36" s="228">
        <v>4.5999999999999996</v>
      </c>
      <c r="E36" s="228">
        <v>4.4000000000000004</v>
      </c>
      <c r="F36" s="233"/>
      <c r="G36" s="233"/>
      <c r="H36" s="233"/>
    </row>
    <row r="37" spans="1:8" ht="12.95">
      <c r="A37" s="550" t="s">
        <v>719</v>
      </c>
      <c r="B37" s="715"/>
      <c r="C37" s="715"/>
      <c r="D37" s="715"/>
      <c r="E37" s="715"/>
      <c r="F37" s="233"/>
      <c r="G37" s="233"/>
      <c r="H37" s="233"/>
    </row>
    <row r="38" spans="1:8" ht="15">
      <c r="A38" s="374" t="s">
        <v>720</v>
      </c>
      <c r="B38" s="234" t="s">
        <v>708</v>
      </c>
      <c r="C38" s="545">
        <v>258291</v>
      </c>
      <c r="D38" s="544">
        <v>231000</v>
      </c>
      <c r="E38" s="544">
        <v>201245</v>
      </c>
      <c r="F38" s="233"/>
      <c r="G38" s="233"/>
      <c r="H38" s="233"/>
    </row>
    <row r="39" spans="1:8" ht="15.6">
      <c r="A39" s="239" t="s">
        <v>709</v>
      </c>
      <c r="B39" s="218" t="s">
        <v>710</v>
      </c>
      <c r="C39" s="405">
        <v>1782</v>
      </c>
      <c r="D39" s="227">
        <v>1833</v>
      </c>
      <c r="E39" s="227">
        <v>1886</v>
      </c>
      <c r="F39" s="233"/>
      <c r="G39" s="233"/>
      <c r="H39" s="233"/>
    </row>
    <row r="40" spans="1:8" ht="12.95">
      <c r="A40" s="239" t="s">
        <v>711</v>
      </c>
      <c r="B40" s="234" t="s">
        <v>580</v>
      </c>
      <c r="C40" s="406">
        <v>4</v>
      </c>
      <c r="D40" s="359">
        <v>4</v>
      </c>
      <c r="E40" s="227">
        <v>4</v>
      </c>
      <c r="F40" s="233"/>
      <c r="G40" s="233"/>
      <c r="H40" s="233"/>
    </row>
    <row r="41" spans="1:8" ht="15">
      <c r="A41" s="550" t="s">
        <v>721</v>
      </c>
      <c r="B41" s="715"/>
      <c r="C41" s="715"/>
      <c r="D41" s="715"/>
      <c r="E41" s="715"/>
      <c r="F41" s="233"/>
      <c r="G41" s="233"/>
      <c r="H41" s="233"/>
    </row>
    <row r="42" spans="1:8" ht="12.95">
      <c r="A42" s="239" t="s">
        <v>707</v>
      </c>
      <c r="B42" s="234" t="s">
        <v>708</v>
      </c>
      <c r="C42" s="545">
        <v>7545</v>
      </c>
      <c r="D42" s="226" t="s">
        <v>8</v>
      </c>
      <c r="E42" s="226" t="s">
        <v>8</v>
      </c>
      <c r="F42" s="233"/>
      <c r="G42" s="233"/>
      <c r="H42" s="233"/>
    </row>
    <row r="43" spans="1:8" ht="15.6">
      <c r="A43" s="239" t="s">
        <v>709</v>
      </c>
      <c r="B43" s="218" t="s">
        <v>710</v>
      </c>
      <c r="C43" s="404">
        <v>774</v>
      </c>
      <c r="D43" s="226" t="s">
        <v>8</v>
      </c>
      <c r="E43" s="226" t="s">
        <v>8</v>
      </c>
      <c r="F43" s="233"/>
      <c r="G43" s="233"/>
      <c r="H43" s="233"/>
    </row>
    <row r="44" spans="1:8" ht="12.95">
      <c r="A44" s="239" t="s">
        <v>711</v>
      </c>
      <c r="B44" s="234" t="s">
        <v>580</v>
      </c>
      <c r="C44" s="411">
        <v>4</v>
      </c>
      <c r="D44" s="226" t="s">
        <v>8</v>
      </c>
      <c r="E44" s="226" t="s">
        <v>8</v>
      </c>
      <c r="F44" s="233"/>
      <c r="G44" s="233"/>
      <c r="H44" s="233"/>
    </row>
    <row r="45" spans="1:8" ht="15">
      <c r="A45" s="550" t="s">
        <v>722</v>
      </c>
      <c r="B45" s="715"/>
      <c r="C45" s="715"/>
      <c r="D45" s="715"/>
      <c r="E45" s="715"/>
      <c r="F45" s="233"/>
      <c r="G45" s="233"/>
      <c r="H45" s="233"/>
    </row>
    <row r="46" spans="1:8" ht="12.95">
      <c r="A46" s="239" t="s">
        <v>707</v>
      </c>
      <c r="B46" s="234" t="s">
        <v>708</v>
      </c>
      <c r="C46" s="545">
        <v>6339</v>
      </c>
      <c r="D46" s="226" t="s">
        <v>8</v>
      </c>
      <c r="E46" s="226" t="s">
        <v>8</v>
      </c>
      <c r="F46" s="233"/>
      <c r="G46" s="233"/>
      <c r="H46" s="233"/>
    </row>
    <row r="47" spans="1:8" ht="15.6">
      <c r="A47" s="239" t="s">
        <v>709</v>
      </c>
      <c r="B47" s="218" t="s">
        <v>710</v>
      </c>
      <c r="C47" s="405">
        <v>2377</v>
      </c>
      <c r="D47" s="226" t="s">
        <v>8</v>
      </c>
      <c r="E47" s="226" t="s">
        <v>8</v>
      </c>
      <c r="F47" s="233"/>
      <c r="G47" s="233"/>
      <c r="H47" s="233"/>
    </row>
    <row r="48" spans="1:8" ht="12.75" customHeight="1">
      <c r="A48" s="376" t="s">
        <v>711</v>
      </c>
      <c r="B48" s="244" t="s">
        <v>580</v>
      </c>
      <c r="C48" s="407">
        <v>4.4000000000000004</v>
      </c>
      <c r="D48" s="377" t="s">
        <v>8</v>
      </c>
      <c r="E48" s="377" t="s">
        <v>8</v>
      </c>
      <c r="F48" s="233"/>
      <c r="G48" s="233"/>
      <c r="H48" s="71"/>
    </row>
    <row r="49" spans="1:9" s="379" customFormat="1" ht="26.45" customHeight="1">
      <c r="A49" s="687" t="s">
        <v>723</v>
      </c>
      <c r="B49" s="713"/>
      <c r="C49" s="713"/>
      <c r="D49" s="713"/>
      <c r="E49" s="714"/>
      <c r="F49" s="280"/>
      <c r="G49" s="280"/>
      <c r="H49" s="299"/>
      <c r="I49" s="280"/>
    </row>
    <row r="50" spans="1:9" s="379" customFormat="1" ht="67.5" customHeight="1">
      <c r="A50" s="694" t="s">
        <v>724</v>
      </c>
      <c r="B50" s="661"/>
      <c r="C50" s="661"/>
      <c r="D50" s="661"/>
      <c r="E50" s="711"/>
      <c r="F50" s="280"/>
      <c r="G50" s="280"/>
      <c r="H50" s="299"/>
      <c r="I50" s="280"/>
    </row>
    <row r="51" spans="1:9" s="379" customFormat="1" ht="30.6" customHeight="1">
      <c r="A51" s="694" t="s">
        <v>725</v>
      </c>
      <c r="B51" s="661"/>
      <c r="C51" s="661"/>
      <c r="D51" s="661"/>
      <c r="E51" s="711"/>
      <c r="F51" s="280"/>
      <c r="G51" s="280"/>
      <c r="H51" s="299"/>
      <c r="I51" s="280"/>
    </row>
    <row r="52" spans="1:9" s="379" customFormat="1" ht="42.95" customHeight="1">
      <c r="A52" s="694" t="s">
        <v>726</v>
      </c>
      <c r="B52" s="661"/>
      <c r="C52" s="661"/>
      <c r="D52" s="661"/>
      <c r="E52" s="711"/>
      <c r="F52" s="280"/>
      <c r="G52" s="280"/>
      <c r="H52" s="299"/>
      <c r="I52" s="280"/>
    </row>
    <row r="53" spans="1:9" s="379" customFormat="1" ht="30" customHeight="1">
      <c r="A53" s="712" t="s">
        <v>727</v>
      </c>
      <c r="B53" s="661"/>
      <c r="C53" s="661"/>
      <c r="D53" s="661"/>
      <c r="E53" s="711"/>
      <c r="F53" s="280"/>
      <c r="G53" s="280"/>
      <c r="H53" s="280"/>
      <c r="I53" s="280"/>
    </row>
    <row r="54" spans="1:9" s="379" customFormat="1" ht="79.5" customHeight="1">
      <c r="A54" s="694" t="s">
        <v>728</v>
      </c>
      <c r="B54" s="661"/>
      <c r="C54" s="661"/>
      <c r="D54" s="661"/>
      <c r="E54" s="711"/>
      <c r="F54" s="280"/>
      <c r="G54" s="280"/>
      <c r="H54" s="299"/>
      <c r="I54" s="280"/>
    </row>
    <row r="55" spans="1:9" s="217" customFormat="1" ht="43.5" customHeight="1">
      <c r="A55" s="712" t="s">
        <v>729</v>
      </c>
      <c r="B55" s="661"/>
      <c r="C55" s="661"/>
      <c r="D55" s="661"/>
      <c r="E55" s="711"/>
      <c r="F55" s="299"/>
      <c r="G55" s="299"/>
      <c r="H55" s="299"/>
      <c r="I55" s="299"/>
    </row>
    <row r="56" spans="1:9" ht="30.95" customHeight="1">
      <c r="A56" s="712" t="s">
        <v>730</v>
      </c>
      <c r="B56" s="661"/>
      <c r="C56" s="661"/>
      <c r="D56" s="661"/>
      <c r="E56" s="711"/>
      <c r="F56" s="233"/>
      <c r="G56" s="233"/>
      <c r="H56" s="233"/>
      <c r="I56" s="233"/>
    </row>
    <row r="57" spans="1:9" ht="30.95" customHeight="1">
      <c r="A57" s="712" t="s">
        <v>731</v>
      </c>
      <c r="B57" s="661"/>
      <c r="C57" s="661"/>
      <c r="D57" s="661"/>
      <c r="E57" s="711"/>
      <c r="F57" s="233"/>
      <c r="G57" s="233"/>
      <c r="H57" s="233"/>
      <c r="I57" s="233"/>
    </row>
    <row r="58" spans="1:9" ht="42.6" customHeight="1">
      <c r="A58" s="712" t="s">
        <v>732</v>
      </c>
      <c r="B58" s="661"/>
      <c r="C58" s="661"/>
      <c r="D58" s="661"/>
      <c r="E58" s="711"/>
      <c r="F58" s="233"/>
      <c r="G58" s="233"/>
      <c r="H58" s="233"/>
      <c r="I58" s="233"/>
    </row>
    <row r="59" spans="1:9" ht="42" customHeight="1">
      <c r="A59" s="712" t="s">
        <v>733</v>
      </c>
      <c r="B59" s="661"/>
      <c r="C59" s="661"/>
      <c r="D59" s="661"/>
      <c r="E59" s="711"/>
      <c r="F59" s="233"/>
      <c r="G59" s="233"/>
      <c r="H59" s="233"/>
      <c r="I59" s="233"/>
    </row>
    <row r="60" spans="1:9" ht="30" customHeight="1">
      <c r="A60" s="712" t="s">
        <v>734</v>
      </c>
      <c r="B60" s="661"/>
      <c r="C60" s="661"/>
      <c r="D60" s="661"/>
      <c r="E60" s="711"/>
      <c r="F60" s="233"/>
      <c r="G60" s="233"/>
      <c r="H60" s="233"/>
      <c r="I60" s="233"/>
    </row>
    <row r="61" spans="1:9" ht="30" customHeight="1">
      <c r="A61" s="615" t="s">
        <v>735</v>
      </c>
      <c r="B61" s="605"/>
      <c r="C61" s="605"/>
      <c r="D61" s="605"/>
      <c r="E61" s="710"/>
      <c r="F61" s="233"/>
      <c r="G61" s="233"/>
      <c r="H61" s="233"/>
      <c r="I61" s="233"/>
    </row>
  </sheetData>
  <mergeCells count="28">
    <mergeCell ref="A4:H4"/>
    <mergeCell ref="A9:H9"/>
    <mergeCell ref="A33:E33"/>
    <mergeCell ref="A1:A3"/>
    <mergeCell ref="B1:H1"/>
    <mergeCell ref="B2:H2"/>
    <mergeCell ref="A49:E49"/>
    <mergeCell ref="A37:E37"/>
    <mergeCell ref="A41:E41"/>
    <mergeCell ref="A45:E45"/>
    <mergeCell ref="A12:E12"/>
    <mergeCell ref="A13:E13"/>
    <mergeCell ref="A17:E17"/>
    <mergeCell ref="A21:E21"/>
    <mergeCell ref="A25:E25"/>
    <mergeCell ref="A29:E29"/>
    <mergeCell ref="A61:E61"/>
    <mergeCell ref="A50:E50"/>
    <mergeCell ref="A56:E56"/>
    <mergeCell ref="A57:E57"/>
    <mergeCell ref="A58:E58"/>
    <mergeCell ref="A59:E59"/>
    <mergeCell ref="A60:E60"/>
    <mergeCell ref="A51:E51"/>
    <mergeCell ref="A52:E52"/>
    <mergeCell ref="A53:E53"/>
    <mergeCell ref="A54:E54"/>
    <mergeCell ref="A55:E55"/>
  </mergeCells>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C09F2-B217-4C54-BD71-5E30BC1D725D}">
  <dimension ref="A1:K58"/>
  <sheetViews>
    <sheetView showGridLines="0" workbookViewId="0">
      <selection activeCell="B2" sqref="B2:K2"/>
    </sheetView>
  </sheetViews>
  <sheetFormatPr defaultColWidth="9.140625" defaultRowHeight="13.5"/>
  <cols>
    <col min="1" max="1" width="46.7109375" customWidth="1"/>
    <col min="2" max="11" width="15.7109375" customWidth="1"/>
  </cols>
  <sheetData>
    <row r="1" spans="1:11" ht="48.95" customHeight="1">
      <c r="B1" s="546" t="s">
        <v>736</v>
      </c>
      <c r="C1" s="546"/>
      <c r="D1" s="546"/>
      <c r="E1" s="546"/>
      <c r="F1" s="546"/>
      <c r="G1" s="546"/>
      <c r="H1" s="546"/>
    </row>
    <row r="2" spans="1:11" ht="29.65" customHeight="1">
      <c r="B2" s="605" t="s">
        <v>737</v>
      </c>
      <c r="C2" s="605"/>
      <c r="D2" s="605"/>
      <c r="E2" s="605"/>
      <c r="F2" s="605"/>
      <c r="G2" s="605"/>
      <c r="H2" s="605"/>
      <c r="I2" s="605"/>
      <c r="J2" s="605"/>
      <c r="K2" s="605"/>
    </row>
    <row r="3" spans="1:11" ht="15.6">
      <c r="A3" s="655" t="s">
        <v>738</v>
      </c>
      <c r="B3" s="655"/>
      <c r="C3" s="655"/>
      <c r="D3" s="655"/>
      <c r="E3" s="655"/>
      <c r="F3" s="655"/>
      <c r="G3" s="655"/>
      <c r="H3" s="655"/>
      <c r="I3" s="655"/>
      <c r="J3" s="655"/>
      <c r="K3" s="656"/>
    </row>
    <row r="4" spans="1:11">
      <c r="A4" s="204" t="s">
        <v>739</v>
      </c>
      <c r="B4" s="205"/>
      <c r="C4" s="205"/>
      <c r="D4" s="206">
        <v>2023</v>
      </c>
      <c r="E4" s="206">
        <v>2022</v>
      </c>
      <c r="F4" s="206">
        <v>2021</v>
      </c>
      <c r="G4" s="206">
        <v>2020</v>
      </c>
      <c r="H4" s="206">
        <v>2019</v>
      </c>
      <c r="I4" s="206">
        <v>2018</v>
      </c>
      <c r="J4" s="206">
        <v>2017</v>
      </c>
      <c r="K4" s="229">
        <v>2016</v>
      </c>
    </row>
    <row r="5" spans="1:11">
      <c r="A5" s="12" t="s">
        <v>740</v>
      </c>
      <c r="B5" s="283"/>
      <c r="C5" s="283" t="s">
        <v>8</v>
      </c>
      <c r="D5" s="370">
        <v>1244</v>
      </c>
      <c r="E5" s="249">
        <v>739</v>
      </c>
      <c r="F5" s="249">
        <v>628</v>
      </c>
      <c r="G5" s="249">
        <v>426</v>
      </c>
      <c r="H5" s="360">
        <v>356</v>
      </c>
      <c r="I5" s="360">
        <v>305</v>
      </c>
      <c r="J5" s="249">
        <v>240</v>
      </c>
      <c r="K5" s="249">
        <v>182</v>
      </c>
    </row>
    <row r="6" spans="1:11">
      <c r="A6" s="12" t="s">
        <v>741</v>
      </c>
      <c r="B6" s="283"/>
      <c r="C6" s="283" t="s">
        <v>8</v>
      </c>
      <c r="D6" s="370">
        <v>39</v>
      </c>
      <c r="E6" s="249">
        <v>21</v>
      </c>
      <c r="F6" s="249">
        <v>15</v>
      </c>
      <c r="G6" s="249">
        <v>28</v>
      </c>
      <c r="H6" s="360">
        <v>21</v>
      </c>
      <c r="I6" s="360">
        <v>28</v>
      </c>
      <c r="J6" s="249">
        <v>18</v>
      </c>
      <c r="K6" s="249">
        <v>30</v>
      </c>
    </row>
    <row r="7" spans="1:11" ht="14.45">
      <c r="A7" s="12" t="s">
        <v>742</v>
      </c>
      <c r="B7" s="283"/>
      <c r="C7" s="283" t="s">
        <v>8</v>
      </c>
      <c r="D7" s="489">
        <v>0.46</v>
      </c>
      <c r="E7" s="490">
        <v>0.35</v>
      </c>
      <c r="F7" s="491" t="s">
        <v>743</v>
      </c>
      <c r="G7" s="491" t="s">
        <v>744</v>
      </c>
      <c r="H7" s="106" t="s">
        <v>8</v>
      </c>
      <c r="I7" s="106" t="s">
        <v>8</v>
      </c>
      <c r="J7" s="106" t="s">
        <v>8</v>
      </c>
      <c r="K7" s="106" t="s">
        <v>8</v>
      </c>
    </row>
    <row r="8" spans="1:11">
      <c r="A8" s="723" t="s">
        <v>745</v>
      </c>
      <c r="B8" s="630"/>
      <c r="C8" s="630"/>
      <c r="D8" s="630"/>
      <c r="E8" s="630"/>
      <c r="F8" s="630"/>
      <c r="G8" s="630"/>
      <c r="H8" s="630"/>
      <c r="I8" s="630"/>
      <c r="J8" s="630"/>
      <c r="K8" s="631"/>
    </row>
    <row r="9" spans="1:11">
      <c r="A9" s="12" t="s">
        <v>740</v>
      </c>
      <c r="B9" s="283"/>
      <c r="C9" s="283" t="s">
        <v>8</v>
      </c>
      <c r="D9" s="370">
        <v>36</v>
      </c>
      <c r="E9" s="261">
        <v>47</v>
      </c>
      <c r="F9" s="249">
        <v>41</v>
      </c>
      <c r="G9" s="249">
        <v>44</v>
      </c>
      <c r="H9" s="360">
        <v>41</v>
      </c>
      <c r="I9" s="360">
        <v>38</v>
      </c>
      <c r="J9" s="258">
        <v>33</v>
      </c>
      <c r="K9" s="249">
        <v>35</v>
      </c>
    </row>
    <row r="10" spans="1:11">
      <c r="A10" s="12" t="s">
        <v>746</v>
      </c>
      <c r="B10" s="283"/>
      <c r="C10" s="283" t="s">
        <v>8</v>
      </c>
      <c r="D10" s="370">
        <v>43</v>
      </c>
      <c r="E10" s="249">
        <v>56</v>
      </c>
      <c r="F10" s="249">
        <v>63</v>
      </c>
      <c r="G10" s="249">
        <v>76</v>
      </c>
      <c r="H10" s="360">
        <v>35</v>
      </c>
      <c r="I10" s="360">
        <v>57</v>
      </c>
      <c r="J10" s="258">
        <v>64</v>
      </c>
      <c r="K10" s="249">
        <v>63</v>
      </c>
    </row>
    <row r="11" spans="1:11">
      <c r="A11" s="110"/>
      <c r="B11" s="280"/>
      <c r="C11" s="280"/>
      <c r="D11" s="280"/>
      <c r="E11" s="281"/>
      <c r="F11" s="281"/>
      <c r="G11" s="281"/>
      <c r="H11" s="361"/>
      <c r="I11" s="361"/>
      <c r="J11" s="259"/>
      <c r="K11" s="281"/>
    </row>
    <row r="12" spans="1:11">
      <c r="A12" s="724" t="s">
        <v>747</v>
      </c>
      <c r="B12" s="725"/>
      <c r="C12" s="725"/>
      <c r="D12" s="725"/>
      <c r="E12" s="725"/>
      <c r="F12" s="725"/>
      <c r="G12" s="725"/>
      <c r="H12" s="725"/>
      <c r="I12" s="725"/>
      <c r="J12" s="725"/>
      <c r="K12" s="725"/>
    </row>
    <row r="13" spans="1:11">
      <c r="A13" s="120" t="s">
        <v>748</v>
      </c>
      <c r="B13" s="239"/>
      <c r="C13" s="283" t="s">
        <v>8</v>
      </c>
      <c r="D13" s="153">
        <v>59</v>
      </c>
      <c r="E13" s="234">
        <v>4</v>
      </c>
      <c r="F13" s="249" t="s">
        <v>8</v>
      </c>
      <c r="G13" s="249" t="s">
        <v>8</v>
      </c>
      <c r="H13" s="249" t="s">
        <v>8</v>
      </c>
      <c r="I13" s="249" t="s">
        <v>8</v>
      </c>
      <c r="J13" s="249" t="s">
        <v>8</v>
      </c>
      <c r="K13" s="249" t="s">
        <v>8</v>
      </c>
    </row>
    <row r="14" spans="1:11">
      <c r="A14" s="120" t="s">
        <v>749</v>
      </c>
      <c r="B14" s="239"/>
      <c r="C14" s="283" t="s">
        <v>8</v>
      </c>
      <c r="D14" s="153">
        <v>7</v>
      </c>
      <c r="E14" s="234">
        <v>0</v>
      </c>
      <c r="F14" s="249" t="s">
        <v>8</v>
      </c>
      <c r="G14" s="249" t="s">
        <v>8</v>
      </c>
      <c r="H14" s="249" t="s">
        <v>8</v>
      </c>
      <c r="I14" s="249" t="s">
        <v>8</v>
      </c>
      <c r="J14" s="249" t="s">
        <v>8</v>
      </c>
      <c r="K14" s="249" t="s">
        <v>8</v>
      </c>
    </row>
    <row r="15" spans="1:11">
      <c r="A15" s="120" t="s">
        <v>750</v>
      </c>
      <c r="B15" s="239"/>
      <c r="C15" s="283" t="s">
        <v>8</v>
      </c>
      <c r="D15" s="153">
        <v>14</v>
      </c>
      <c r="E15" s="234">
        <v>3</v>
      </c>
      <c r="F15" s="249" t="s">
        <v>8</v>
      </c>
      <c r="G15" s="249" t="s">
        <v>8</v>
      </c>
      <c r="H15" s="249" t="s">
        <v>8</v>
      </c>
      <c r="I15" s="249" t="s">
        <v>8</v>
      </c>
      <c r="J15" s="249" t="s">
        <v>8</v>
      </c>
      <c r="K15" s="249" t="s">
        <v>8</v>
      </c>
    </row>
    <row r="16" spans="1:11">
      <c r="A16" s="120" t="s">
        <v>751</v>
      </c>
      <c r="B16" s="239"/>
      <c r="C16" s="283" t="s">
        <v>8</v>
      </c>
      <c r="D16" s="153">
        <v>11</v>
      </c>
      <c r="E16" s="234">
        <v>1</v>
      </c>
      <c r="F16" s="249" t="s">
        <v>8</v>
      </c>
      <c r="G16" s="249" t="s">
        <v>8</v>
      </c>
      <c r="H16" s="249" t="s">
        <v>8</v>
      </c>
      <c r="I16" s="249" t="s">
        <v>8</v>
      </c>
      <c r="J16" s="249" t="s">
        <v>8</v>
      </c>
      <c r="K16" s="249" t="s">
        <v>8</v>
      </c>
    </row>
    <row r="17" spans="1:11">
      <c r="A17" s="120" t="s">
        <v>752</v>
      </c>
      <c r="B17" s="239"/>
      <c r="C17" s="283" t="s">
        <v>8</v>
      </c>
      <c r="D17" s="153">
        <v>17</v>
      </c>
      <c r="E17" s="234">
        <v>3</v>
      </c>
      <c r="F17" s="249" t="s">
        <v>8</v>
      </c>
      <c r="G17" s="249" t="s">
        <v>8</v>
      </c>
      <c r="H17" s="249" t="s">
        <v>8</v>
      </c>
      <c r="I17" s="249" t="s">
        <v>8</v>
      </c>
      <c r="J17" s="249" t="s">
        <v>8</v>
      </c>
      <c r="K17" s="249" t="s">
        <v>8</v>
      </c>
    </row>
    <row r="18" spans="1:11">
      <c r="A18" s="120" t="s">
        <v>753</v>
      </c>
      <c r="B18" s="239"/>
      <c r="C18" s="283" t="s">
        <v>8</v>
      </c>
      <c r="D18" s="153">
        <v>40</v>
      </c>
      <c r="E18" s="234">
        <v>1</v>
      </c>
      <c r="F18" s="249" t="s">
        <v>8</v>
      </c>
      <c r="G18" s="249" t="s">
        <v>8</v>
      </c>
      <c r="H18" s="249" t="s">
        <v>8</v>
      </c>
      <c r="I18" s="249" t="s">
        <v>8</v>
      </c>
      <c r="J18" s="249" t="s">
        <v>8</v>
      </c>
      <c r="K18" s="249" t="s">
        <v>8</v>
      </c>
    </row>
    <row r="19" spans="1:11">
      <c r="A19" s="120" t="s">
        <v>754</v>
      </c>
      <c r="B19" s="239"/>
      <c r="C19" s="283" t="s">
        <v>8</v>
      </c>
      <c r="D19" s="153">
        <v>194</v>
      </c>
      <c r="E19" s="234">
        <v>20</v>
      </c>
      <c r="F19" s="249" t="s">
        <v>8</v>
      </c>
      <c r="G19" s="249" t="s">
        <v>8</v>
      </c>
      <c r="H19" s="249" t="s">
        <v>8</v>
      </c>
      <c r="I19" s="249" t="s">
        <v>8</v>
      </c>
      <c r="J19" s="249" t="s">
        <v>8</v>
      </c>
      <c r="K19" s="249" t="s">
        <v>8</v>
      </c>
    </row>
    <row r="20" spans="1:11">
      <c r="A20" s="120" t="s">
        <v>755</v>
      </c>
      <c r="B20" s="239"/>
      <c r="C20" s="283" t="s">
        <v>8</v>
      </c>
      <c r="D20" s="153">
        <v>22</v>
      </c>
      <c r="E20" s="234">
        <v>0</v>
      </c>
      <c r="F20" s="249" t="s">
        <v>8</v>
      </c>
      <c r="G20" s="249" t="s">
        <v>8</v>
      </c>
      <c r="H20" s="249" t="s">
        <v>8</v>
      </c>
      <c r="I20" s="249" t="s">
        <v>8</v>
      </c>
      <c r="J20" s="249" t="s">
        <v>8</v>
      </c>
      <c r="K20" s="249" t="s">
        <v>8</v>
      </c>
    </row>
    <row r="21" spans="1:11">
      <c r="A21" s="120" t="s">
        <v>756</v>
      </c>
      <c r="B21" s="239"/>
      <c r="C21" s="283" t="s">
        <v>8</v>
      </c>
      <c r="D21" s="153">
        <v>24</v>
      </c>
      <c r="E21" s="234">
        <v>3</v>
      </c>
      <c r="F21" s="249" t="s">
        <v>8</v>
      </c>
      <c r="G21" s="249" t="s">
        <v>8</v>
      </c>
      <c r="H21" s="249" t="s">
        <v>8</v>
      </c>
      <c r="I21" s="249" t="s">
        <v>8</v>
      </c>
      <c r="J21" s="249" t="s">
        <v>8</v>
      </c>
      <c r="K21" s="249" t="s">
        <v>8</v>
      </c>
    </row>
    <row r="22" spans="1:11">
      <c r="A22" s="120" t="s">
        <v>757</v>
      </c>
      <c r="B22" s="239"/>
      <c r="C22" s="283" t="s">
        <v>8</v>
      </c>
      <c r="D22" s="153">
        <v>18</v>
      </c>
      <c r="E22" s="234">
        <v>4</v>
      </c>
      <c r="F22" s="249" t="s">
        <v>8</v>
      </c>
      <c r="G22" s="249" t="s">
        <v>8</v>
      </c>
      <c r="H22" s="249" t="s">
        <v>8</v>
      </c>
      <c r="I22" s="249" t="s">
        <v>8</v>
      </c>
      <c r="J22" s="249" t="s">
        <v>8</v>
      </c>
      <c r="K22" s="249" t="s">
        <v>8</v>
      </c>
    </row>
    <row r="23" spans="1:11">
      <c r="A23" s="120" t="s">
        <v>758</v>
      </c>
      <c r="B23" s="239"/>
      <c r="C23" s="283" t="s">
        <v>8</v>
      </c>
      <c r="D23" s="153">
        <v>56</v>
      </c>
      <c r="E23" s="234">
        <v>6</v>
      </c>
      <c r="F23" s="249" t="s">
        <v>8</v>
      </c>
      <c r="G23" s="249" t="s">
        <v>8</v>
      </c>
      <c r="H23" s="249" t="s">
        <v>8</v>
      </c>
      <c r="I23" s="249" t="s">
        <v>8</v>
      </c>
      <c r="J23" s="249" t="s">
        <v>8</v>
      </c>
      <c r="K23" s="249" t="s">
        <v>8</v>
      </c>
    </row>
    <row r="24" spans="1:11">
      <c r="A24" s="120" t="s">
        <v>759</v>
      </c>
      <c r="B24" s="239"/>
      <c r="C24" s="283" t="s">
        <v>8</v>
      </c>
      <c r="D24" s="153">
        <v>30</v>
      </c>
      <c r="E24" s="234">
        <v>2</v>
      </c>
      <c r="F24" s="249" t="s">
        <v>8</v>
      </c>
      <c r="G24" s="249" t="s">
        <v>8</v>
      </c>
      <c r="H24" s="249" t="s">
        <v>8</v>
      </c>
      <c r="I24" s="249" t="s">
        <v>8</v>
      </c>
      <c r="J24" s="249" t="s">
        <v>8</v>
      </c>
      <c r="K24" s="249" t="s">
        <v>8</v>
      </c>
    </row>
    <row r="25" spans="1:11">
      <c r="A25" s="120" t="s">
        <v>760</v>
      </c>
      <c r="B25" s="239"/>
      <c r="C25" s="283" t="s">
        <v>8</v>
      </c>
      <c r="D25" s="153">
        <v>61</v>
      </c>
      <c r="E25" s="234">
        <v>4</v>
      </c>
      <c r="F25" s="249" t="s">
        <v>8</v>
      </c>
      <c r="G25" s="249" t="s">
        <v>8</v>
      </c>
      <c r="H25" s="249" t="s">
        <v>8</v>
      </c>
      <c r="I25" s="249" t="s">
        <v>8</v>
      </c>
      <c r="J25" s="249" t="s">
        <v>8</v>
      </c>
      <c r="K25" s="249" t="s">
        <v>8</v>
      </c>
    </row>
    <row r="26" spans="1:11">
      <c r="A26" s="120" t="s">
        <v>761</v>
      </c>
      <c r="B26" s="239"/>
      <c r="C26" s="283" t="s">
        <v>8</v>
      </c>
      <c r="D26" s="153">
        <v>24</v>
      </c>
      <c r="E26" s="234">
        <v>3</v>
      </c>
      <c r="F26" s="249" t="s">
        <v>8</v>
      </c>
      <c r="G26" s="249" t="s">
        <v>8</v>
      </c>
      <c r="H26" s="249" t="s">
        <v>8</v>
      </c>
      <c r="I26" s="249" t="s">
        <v>8</v>
      </c>
      <c r="J26" s="249" t="s">
        <v>8</v>
      </c>
      <c r="K26" s="249" t="s">
        <v>8</v>
      </c>
    </row>
    <row r="27" spans="1:11">
      <c r="A27" s="120" t="s">
        <v>762</v>
      </c>
      <c r="B27" s="239"/>
      <c r="C27" s="283" t="s">
        <v>8</v>
      </c>
      <c r="D27" s="153">
        <v>5</v>
      </c>
      <c r="E27" s="234">
        <v>0</v>
      </c>
      <c r="F27" s="249" t="s">
        <v>8</v>
      </c>
      <c r="G27" s="249" t="s">
        <v>8</v>
      </c>
      <c r="H27" s="249" t="s">
        <v>8</v>
      </c>
      <c r="I27" s="249" t="s">
        <v>8</v>
      </c>
      <c r="J27" s="249" t="s">
        <v>8</v>
      </c>
      <c r="K27" s="249" t="s">
        <v>8</v>
      </c>
    </row>
    <row r="28" spans="1:11">
      <c r="A28" s="120" t="s">
        <v>763</v>
      </c>
      <c r="B28" s="239"/>
      <c r="C28" s="283" t="s">
        <v>8</v>
      </c>
      <c r="D28" s="153">
        <v>18</v>
      </c>
      <c r="E28" s="234">
        <v>0</v>
      </c>
      <c r="F28" s="249" t="s">
        <v>8</v>
      </c>
      <c r="G28" s="249" t="s">
        <v>8</v>
      </c>
      <c r="H28" s="249" t="s">
        <v>8</v>
      </c>
      <c r="I28" s="249" t="s">
        <v>8</v>
      </c>
      <c r="J28" s="249" t="s">
        <v>8</v>
      </c>
      <c r="K28" s="249" t="s">
        <v>8</v>
      </c>
    </row>
    <row r="29" spans="1:11">
      <c r="A29" s="120" t="s">
        <v>764</v>
      </c>
      <c r="B29" s="239"/>
      <c r="C29" s="283" t="s">
        <v>8</v>
      </c>
      <c r="D29" s="153">
        <v>1</v>
      </c>
      <c r="E29" s="234">
        <v>0</v>
      </c>
      <c r="F29" s="249" t="s">
        <v>8</v>
      </c>
      <c r="G29" s="249" t="s">
        <v>8</v>
      </c>
      <c r="H29" s="249" t="s">
        <v>8</v>
      </c>
      <c r="I29" s="249" t="s">
        <v>8</v>
      </c>
      <c r="J29" s="249" t="s">
        <v>8</v>
      </c>
      <c r="K29" s="249" t="s">
        <v>8</v>
      </c>
    </row>
    <row r="30" spans="1:11">
      <c r="A30" s="120" t="s">
        <v>765</v>
      </c>
      <c r="B30" s="239"/>
      <c r="C30" s="283" t="s">
        <v>8</v>
      </c>
      <c r="D30" s="153">
        <v>28</v>
      </c>
      <c r="E30" s="234">
        <v>2</v>
      </c>
      <c r="F30" s="249" t="s">
        <v>8</v>
      </c>
      <c r="G30" s="249" t="s">
        <v>8</v>
      </c>
      <c r="H30" s="249" t="s">
        <v>8</v>
      </c>
      <c r="I30" s="249" t="s">
        <v>8</v>
      </c>
      <c r="J30" s="249" t="s">
        <v>8</v>
      </c>
      <c r="K30" s="249" t="s">
        <v>8</v>
      </c>
    </row>
    <row r="31" spans="1:11">
      <c r="A31" s="120" t="s">
        <v>766</v>
      </c>
      <c r="B31" s="239"/>
      <c r="C31" s="275" t="s">
        <v>8</v>
      </c>
      <c r="D31" s="153">
        <v>12</v>
      </c>
      <c r="E31" s="234">
        <v>2</v>
      </c>
      <c r="F31" s="249" t="s">
        <v>8</v>
      </c>
      <c r="G31" s="249" t="s">
        <v>8</v>
      </c>
      <c r="H31" s="249" t="s">
        <v>8</v>
      </c>
      <c r="I31" s="249" t="s">
        <v>8</v>
      </c>
      <c r="J31" s="249" t="s">
        <v>8</v>
      </c>
      <c r="K31" s="249" t="s">
        <v>8</v>
      </c>
    </row>
    <row r="32" spans="1:11">
      <c r="A32" s="120" t="s">
        <v>767</v>
      </c>
      <c r="B32" s="239"/>
      <c r="C32" s="283" t="s">
        <v>8</v>
      </c>
      <c r="D32" s="153">
        <v>7</v>
      </c>
      <c r="E32" s="234">
        <v>0</v>
      </c>
      <c r="F32" s="249" t="s">
        <v>8</v>
      </c>
      <c r="G32" s="249" t="s">
        <v>8</v>
      </c>
      <c r="H32" s="249" t="s">
        <v>8</v>
      </c>
      <c r="I32" s="249" t="s">
        <v>8</v>
      </c>
      <c r="J32" s="249" t="s">
        <v>8</v>
      </c>
      <c r="K32" s="249" t="s">
        <v>8</v>
      </c>
    </row>
    <row r="33" spans="1:11">
      <c r="A33" s="120" t="s">
        <v>768</v>
      </c>
      <c r="B33" s="239"/>
      <c r="C33" s="283" t="s">
        <v>8</v>
      </c>
      <c r="D33" s="153">
        <v>1</v>
      </c>
      <c r="E33" s="234">
        <v>1</v>
      </c>
      <c r="F33" s="249" t="s">
        <v>8</v>
      </c>
      <c r="G33" s="249" t="s">
        <v>8</v>
      </c>
      <c r="H33" s="249" t="s">
        <v>8</v>
      </c>
      <c r="I33" s="249" t="s">
        <v>8</v>
      </c>
      <c r="J33" s="249" t="s">
        <v>8</v>
      </c>
      <c r="K33" s="249" t="s">
        <v>8</v>
      </c>
    </row>
    <row r="34" spans="1:11">
      <c r="A34" s="120" t="s">
        <v>769</v>
      </c>
      <c r="B34" s="239"/>
      <c r="C34" s="283" t="s">
        <v>8</v>
      </c>
      <c r="D34" s="153">
        <v>7</v>
      </c>
      <c r="E34" s="234">
        <v>2</v>
      </c>
      <c r="F34" s="249" t="s">
        <v>8</v>
      </c>
      <c r="G34" s="249" t="s">
        <v>8</v>
      </c>
      <c r="H34" s="249" t="s">
        <v>8</v>
      </c>
      <c r="I34" s="249" t="s">
        <v>8</v>
      </c>
      <c r="J34" s="249" t="s">
        <v>8</v>
      </c>
      <c r="K34" s="249" t="s">
        <v>8</v>
      </c>
    </row>
    <row r="35" spans="1:11">
      <c r="A35" s="120" t="s">
        <v>770</v>
      </c>
      <c r="B35" s="239"/>
      <c r="C35" s="283" t="s">
        <v>8</v>
      </c>
      <c r="D35" s="153">
        <v>53</v>
      </c>
      <c r="E35" s="234">
        <v>5</v>
      </c>
      <c r="F35" s="249" t="s">
        <v>8</v>
      </c>
      <c r="G35" s="249" t="s">
        <v>8</v>
      </c>
      <c r="H35" s="249" t="s">
        <v>8</v>
      </c>
      <c r="I35" s="249" t="s">
        <v>8</v>
      </c>
      <c r="J35" s="249" t="s">
        <v>8</v>
      </c>
      <c r="K35" s="249" t="s">
        <v>8</v>
      </c>
    </row>
    <row r="36" spans="1:11">
      <c r="A36" s="120" t="s">
        <v>771</v>
      </c>
      <c r="B36" s="239"/>
      <c r="C36" s="283" t="s">
        <v>8</v>
      </c>
      <c r="D36" s="153">
        <v>14</v>
      </c>
      <c r="E36" s="234">
        <v>0</v>
      </c>
      <c r="F36" s="249" t="s">
        <v>8</v>
      </c>
      <c r="G36" s="249" t="s">
        <v>8</v>
      </c>
      <c r="H36" s="249" t="s">
        <v>8</v>
      </c>
      <c r="I36" s="249" t="s">
        <v>8</v>
      </c>
      <c r="J36" s="249" t="s">
        <v>8</v>
      </c>
      <c r="K36" s="249" t="s">
        <v>8</v>
      </c>
    </row>
    <row r="37" spans="1:11">
      <c r="A37" s="120" t="s">
        <v>772</v>
      </c>
      <c r="B37" s="239"/>
      <c r="C37" s="283" t="s">
        <v>8</v>
      </c>
      <c r="D37" s="153">
        <v>220</v>
      </c>
      <c r="E37" s="234">
        <v>22</v>
      </c>
      <c r="F37" s="249" t="s">
        <v>8</v>
      </c>
      <c r="G37" s="249" t="s">
        <v>8</v>
      </c>
      <c r="H37" s="249" t="s">
        <v>8</v>
      </c>
      <c r="I37" s="249" t="s">
        <v>8</v>
      </c>
      <c r="J37" s="249" t="s">
        <v>8</v>
      </c>
      <c r="K37" s="249" t="s">
        <v>8</v>
      </c>
    </row>
    <row r="38" spans="1:11">
      <c r="A38" s="120" t="s">
        <v>773</v>
      </c>
      <c r="B38" s="239"/>
      <c r="C38" s="283" t="s">
        <v>8</v>
      </c>
      <c r="D38" s="153">
        <v>16</v>
      </c>
      <c r="E38" s="234">
        <v>3</v>
      </c>
      <c r="F38" s="249" t="s">
        <v>8</v>
      </c>
      <c r="G38" s="249" t="s">
        <v>8</v>
      </c>
      <c r="H38" s="249" t="s">
        <v>8</v>
      </c>
      <c r="I38" s="249" t="s">
        <v>8</v>
      </c>
      <c r="J38" s="249" t="s">
        <v>8</v>
      </c>
      <c r="K38" s="249" t="s">
        <v>8</v>
      </c>
    </row>
    <row r="39" spans="1:11">
      <c r="A39" s="120" t="s">
        <v>774</v>
      </c>
      <c r="B39" s="239"/>
      <c r="C39" s="283" t="s">
        <v>8</v>
      </c>
      <c r="D39" s="153">
        <v>285</v>
      </c>
      <c r="E39" s="234">
        <v>28</v>
      </c>
      <c r="F39" s="249" t="s">
        <v>8</v>
      </c>
      <c r="G39" s="249" t="s">
        <v>8</v>
      </c>
      <c r="H39" s="249" t="s">
        <v>8</v>
      </c>
      <c r="I39" s="249" t="s">
        <v>8</v>
      </c>
      <c r="J39" s="249" t="s">
        <v>8</v>
      </c>
      <c r="K39" s="249" t="s">
        <v>8</v>
      </c>
    </row>
    <row r="40" spans="1:11">
      <c r="A40" s="150" t="s">
        <v>775</v>
      </c>
      <c r="B40" s="149"/>
      <c r="C40" s="362" t="s">
        <v>8</v>
      </c>
      <c r="D40" s="371">
        <f>SUM(D13:D39)</f>
        <v>1244</v>
      </c>
      <c r="E40" s="149">
        <f>SUM(E13:E39)</f>
        <v>119</v>
      </c>
      <c r="F40" s="149" t="s">
        <v>8</v>
      </c>
      <c r="G40" s="149" t="s">
        <v>8</v>
      </c>
      <c r="H40" s="149" t="s">
        <v>8</v>
      </c>
      <c r="I40" s="149" t="s">
        <v>8</v>
      </c>
      <c r="J40" s="149" t="s">
        <v>8</v>
      </c>
      <c r="K40" s="149" t="s">
        <v>8</v>
      </c>
    </row>
    <row r="41" spans="1:11">
      <c r="A41" s="110"/>
      <c r="B41" s="280"/>
      <c r="C41" s="280"/>
      <c r="D41" s="280"/>
      <c r="E41" s="281"/>
      <c r="F41" s="281"/>
      <c r="G41" s="281"/>
      <c r="H41" s="361"/>
      <c r="I41" s="361"/>
      <c r="J41" s="259"/>
      <c r="K41" s="281"/>
    </row>
    <row r="42" spans="1:11">
      <c r="A42" s="724" t="s">
        <v>776</v>
      </c>
      <c r="B42" s="725"/>
      <c r="C42" s="725"/>
      <c r="D42" s="725"/>
      <c r="E42" s="725"/>
      <c r="F42" s="725"/>
      <c r="G42" s="725"/>
      <c r="H42" s="725"/>
      <c r="I42" s="725"/>
      <c r="J42" s="725"/>
      <c r="K42" s="725"/>
    </row>
    <row r="43" spans="1:11">
      <c r="A43" s="120" t="s">
        <v>777</v>
      </c>
      <c r="B43" s="234"/>
      <c r="C43" s="275" t="s">
        <v>8</v>
      </c>
      <c r="D43" s="153">
        <v>322</v>
      </c>
      <c r="E43" s="234">
        <v>34</v>
      </c>
      <c r="F43" s="249" t="s">
        <v>8</v>
      </c>
      <c r="G43" s="249" t="s">
        <v>8</v>
      </c>
      <c r="H43" s="249" t="s">
        <v>8</v>
      </c>
      <c r="I43" s="249" t="s">
        <v>8</v>
      </c>
      <c r="J43" s="249" t="s">
        <v>8</v>
      </c>
      <c r="K43" s="249" t="s">
        <v>8</v>
      </c>
    </row>
    <row r="44" spans="1:11">
      <c r="A44" s="120" t="s">
        <v>778</v>
      </c>
      <c r="B44" s="234"/>
      <c r="C44" s="283" t="s">
        <v>8</v>
      </c>
      <c r="D44" s="153">
        <v>304</v>
      </c>
      <c r="E44" s="234">
        <v>25</v>
      </c>
      <c r="F44" s="249" t="s">
        <v>8</v>
      </c>
      <c r="G44" s="249" t="s">
        <v>8</v>
      </c>
      <c r="H44" s="249" t="s">
        <v>8</v>
      </c>
      <c r="I44" s="249" t="s">
        <v>8</v>
      </c>
      <c r="J44" s="249" t="s">
        <v>8</v>
      </c>
      <c r="K44" s="249" t="s">
        <v>8</v>
      </c>
    </row>
    <row r="45" spans="1:11">
      <c r="A45" s="120" t="s">
        <v>779</v>
      </c>
      <c r="B45" s="234"/>
      <c r="C45" s="283" t="s">
        <v>8</v>
      </c>
      <c r="D45" s="153">
        <v>163</v>
      </c>
      <c r="E45" s="234">
        <v>11</v>
      </c>
      <c r="F45" s="249" t="s">
        <v>8</v>
      </c>
      <c r="G45" s="249" t="s">
        <v>8</v>
      </c>
      <c r="H45" s="249" t="s">
        <v>8</v>
      </c>
      <c r="I45" s="249" t="s">
        <v>8</v>
      </c>
      <c r="J45" s="249" t="s">
        <v>8</v>
      </c>
      <c r="K45" s="249" t="s">
        <v>8</v>
      </c>
    </row>
    <row r="46" spans="1:11">
      <c r="A46" s="120" t="s">
        <v>780</v>
      </c>
      <c r="B46" s="234"/>
      <c r="C46" s="283" t="s">
        <v>8</v>
      </c>
      <c r="D46" s="153">
        <v>25</v>
      </c>
      <c r="E46" s="234">
        <v>3</v>
      </c>
      <c r="F46" s="249" t="s">
        <v>8</v>
      </c>
      <c r="G46" s="249" t="s">
        <v>8</v>
      </c>
      <c r="H46" s="249" t="s">
        <v>8</v>
      </c>
      <c r="I46" s="249" t="s">
        <v>8</v>
      </c>
      <c r="J46" s="249" t="s">
        <v>8</v>
      </c>
      <c r="K46" s="249" t="s">
        <v>8</v>
      </c>
    </row>
    <row r="47" spans="1:11">
      <c r="A47" s="120" t="s">
        <v>781</v>
      </c>
      <c r="B47" s="234"/>
      <c r="C47" s="283" t="s">
        <v>8</v>
      </c>
      <c r="D47" s="153">
        <v>10</v>
      </c>
      <c r="E47" s="234">
        <v>6</v>
      </c>
      <c r="F47" s="249" t="s">
        <v>8</v>
      </c>
      <c r="G47" s="249" t="s">
        <v>8</v>
      </c>
      <c r="H47" s="249" t="s">
        <v>8</v>
      </c>
      <c r="I47" s="249" t="s">
        <v>8</v>
      </c>
      <c r="J47" s="249" t="s">
        <v>8</v>
      </c>
      <c r="K47" s="249" t="s">
        <v>8</v>
      </c>
    </row>
    <row r="48" spans="1:11">
      <c r="A48" s="120" t="s">
        <v>782</v>
      </c>
      <c r="B48" s="234"/>
      <c r="C48" s="283" t="s">
        <v>8</v>
      </c>
      <c r="D48" s="153">
        <v>111</v>
      </c>
      <c r="E48" s="234">
        <v>8</v>
      </c>
      <c r="F48" s="249" t="s">
        <v>8</v>
      </c>
      <c r="G48" s="249" t="s">
        <v>8</v>
      </c>
      <c r="H48" s="249" t="s">
        <v>8</v>
      </c>
      <c r="I48" s="249" t="s">
        <v>8</v>
      </c>
      <c r="J48" s="249" t="s">
        <v>8</v>
      </c>
      <c r="K48" s="249" t="s">
        <v>8</v>
      </c>
    </row>
    <row r="49" spans="1:11">
      <c r="A49" s="120" t="s">
        <v>783</v>
      </c>
      <c r="B49" s="234"/>
      <c r="C49" s="283" t="s">
        <v>8</v>
      </c>
      <c r="D49" s="153">
        <v>52</v>
      </c>
      <c r="E49" s="234">
        <v>2</v>
      </c>
      <c r="F49" s="249" t="s">
        <v>8</v>
      </c>
      <c r="G49" s="249" t="s">
        <v>8</v>
      </c>
      <c r="H49" s="249" t="s">
        <v>8</v>
      </c>
      <c r="I49" s="249" t="s">
        <v>8</v>
      </c>
      <c r="J49" s="249" t="s">
        <v>8</v>
      </c>
      <c r="K49" s="249" t="s">
        <v>8</v>
      </c>
    </row>
    <row r="50" spans="1:11">
      <c r="A50" s="120" t="s">
        <v>784</v>
      </c>
      <c r="B50" s="234"/>
      <c r="C50" s="283" t="s">
        <v>8</v>
      </c>
      <c r="D50" s="153">
        <v>32</v>
      </c>
      <c r="E50" s="234">
        <v>1</v>
      </c>
      <c r="F50" s="249" t="s">
        <v>8</v>
      </c>
      <c r="G50" s="249" t="s">
        <v>8</v>
      </c>
      <c r="H50" s="249" t="s">
        <v>8</v>
      </c>
      <c r="I50" s="249" t="s">
        <v>8</v>
      </c>
      <c r="J50" s="249" t="s">
        <v>8</v>
      </c>
      <c r="K50" s="249" t="s">
        <v>8</v>
      </c>
    </row>
    <row r="51" spans="1:11">
      <c r="A51" s="120" t="s">
        <v>785</v>
      </c>
      <c r="B51" s="234"/>
      <c r="C51" s="283" t="s">
        <v>8</v>
      </c>
      <c r="D51" s="153">
        <v>193</v>
      </c>
      <c r="E51" s="234">
        <v>28</v>
      </c>
      <c r="F51" s="249" t="s">
        <v>8</v>
      </c>
      <c r="G51" s="249" t="s">
        <v>8</v>
      </c>
      <c r="H51" s="249" t="s">
        <v>8</v>
      </c>
      <c r="I51" s="249" t="s">
        <v>8</v>
      </c>
      <c r="J51" s="249" t="s">
        <v>8</v>
      </c>
      <c r="K51" s="249" t="s">
        <v>8</v>
      </c>
    </row>
    <row r="52" spans="1:11">
      <c r="A52" s="120" t="s">
        <v>786</v>
      </c>
      <c r="B52" s="234"/>
      <c r="C52" s="275" t="s">
        <v>8</v>
      </c>
      <c r="D52" s="153">
        <v>1</v>
      </c>
      <c r="E52" s="234">
        <v>0</v>
      </c>
      <c r="F52" s="249" t="s">
        <v>8</v>
      </c>
      <c r="G52" s="249" t="s">
        <v>8</v>
      </c>
      <c r="H52" s="249" t="s">
        <v>8</v>
      </c>
      <c r="I52" s="249" t="s">
        <v>8</v>
      </c>
      <c r="J52" s="249" t="s">
        <v>8</v>
      </c>
      <c r="K52" s="249" t="s">
        <v>8</v>
      </c>
    </row>
    <row r="53" spans="1:11">
      <c r="A53" s="120" t="s">
        <v>774</v>
      </c>
      <c r="B53" s="234"/>
      <c r="C53" s="283" t="s">
        <v>8</v>
      </c>
      <c r="D53" s="153">
        <v>31</v>
      </c>
      <c r="E53" s="234">
        <v>1</v>
      </c>
      <c r="F53" s="249" t="s">
        <v>8</v>
      </c>
      <c r="G53" s="249" t="s">
        <v>8</v>
      </c>
      <c r="H53" s="249" t="s">
        <v>8</v>
      </c>
      <c r="I53" s="249" t="s">
        <v>8</v>
      </c>
      <c r="J53" s="249" t="s">
        <v>8</v>
      </c>
      <c r="K53" s="249" t="s">
        <v>8</v>
      </c>
    </row>
    <row r="54" spans="1:11">
      <c r="A54" s="150" t="s">
        <v>775</v>
      </c>
      <c r="B54" s="149"/>
      <c r="C54" s="362" t="s">
        <v>8</v>
      </c>
      <c r="D54" s="372">
        <f>SUM(D43:D53)</f>
        <v>1244</v>
      </c>
      <c r="E54" s="149">
        <f>SUM(E43:E53)</f>
        <v>119</v>
      </c>
      <c r="F54" s="149" t="s">
        <v>8</v>
      </c>
      <c r="G54" s="149" t="s">
        <v>8</v>
      </c>
      <c r="H54" s="149" t="s">
        <v>8</v>
      </c>
      <c r="I54" s="149" t="s">
        <v>8</v>
      </c>
      <c r="J54" s="149" t="s">
        <v>8</v>
      </c>
      <c r="K54" s="149" t="s">
        <v>8</v>
      </c>
    </row>
    <row r="55" spans="1:11" ht="12.6" customHeight="1">
      <c r="A55" s="444" t="s">
        <v>787</v>
      </c>
      <c r="B55" s="417"/>
      <c r="C55" s="417"/>
      <c r="D55" s="417"/>
      <c r="E55" s="417"/>
      <c r="F55" s="417"/>
      <c r="G55" s="417"/>
      <c r="H55" s="417"/>
      <c r="I55" s="417"/>
      <c r="J55" s="417"/>
      <c r="K55" s="418"/>
    </row>
    <row r="56" spans="1:11" s="11" customFormat="1" ht="14.45">
      <c r="A56" s="478" t="s">
        <v>788</v>
      </c>
      <c r="B56" s="233"/>
      <c r="C56" s="233"/>
      <c r="D56" s="233"/>
      <c r="E56" s="233"/>
      <c r="F56" s="233"/>
      <c r="G56" s="233"/>
      <c r="H56" s="233"/>
      <c r="I56" s="233"/>
      <c r="J56" s="233"/>
      <c r="K56" s="419"/>
    </row>
    <row r="57" spans="1:11" s="11" customFormat="1" ht="26.45" customHeight="1">
      <c r="A57" s="720" t="s">
        <v>789</v>
      </c>
      <c r="B57" s="721"/>
      <c r="C57" s="721"/>
      <c r="D57" s="721"/>
      <c r="E57" s="721"/>
      <c r="F57" s="721"/>
      <c r="G57" s="721"/>
      <c r="H57" s="721"/>
      <c r="I57" s="721"/>
      <c r="J57" s="721"/>
      <c r="K57" s="722"/>
    </row>
    <row r="58" spans="1:11" s="11" customFormat="1" ht="12.6">
      <c r="A58" s="223"/>
      <c r="B58" s="233"/>
      <c r="C58" s="233"/>
      <c r="D58" s="233"/>
      <c r="E58" s="233"/>
      <c r="F58" s="233"/>
      <c r="G58" s="233"/>
      <c r="H58" s="233"/>
      <c r="I58" s="233"/>
      <c r="J58" s="233"/>
      <c r="K58" s="233"/>
    </row>
  </sheetData>
  <mergeCells count="6">
    <mergeCell ref="B2:K2"/>
    <mergeCell ref="A57:K57"/>
    <mergeCell ref="A3:K3"/>
    <mergeCell ref="A8:K8"/>
    <mergeCell ref="A12:K12"/>
    <mergeCell ref="A42:K4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BA8F135724C843AEB0B1D0F7495024" ma:contentTypeVersion="15" ma:contentTypeDescription="Create a new document." ma:contentTypeScope="" ma:versionID="b78d4f75be3d6004b9e98a4895b5f9d7">
  <xsd:schema xmlns:xsd="http://www.w3.org/2001/XMLSchema" xmlns:xs="http://www.w3.org/2001/XMLSchema" xmlns:p="http://schemas.microsoft.com/office/2006/metadata/properties" xmlns:ns2="3e5b7529-9529-411b-b8d3-0a16b3fdbcee" xmlns:ns3="d7acb8b3-c837-4f15-b2cd-55b37328a41d" targetNamespace="http://schemas.microsoft.com/office/2006/metadata/properties" ma:root="true" ma:fieldsID="91ba2d7201da4b490f53ebfb8fe12022" ns2:_="" ns3:_="">
    <xsd:import namespace="3e5b7529-9529-411b-b8d3-0a16b3fdbcee"/>
    <xsd:import namespace="d7acb8b3-c837-4f15-b2cd-55b37328a41d"/>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Number"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b7529-9529-411b-b8d3-0a16b3fdbc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Number" ma:index="11" nillable="true" ma:displayName="Number" ma:format="Dropdown" ma:internalName="Number" ma:percentage="FALSE">
      <xsd:simpleType>
        <xsd:restriction base="dms:Number"/>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195982d-6267-4e25-a797-e2807f6cda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acb8b3-c837-4f15-b2cd-55b37328a41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fa37b87-d153-46e4-9bcb-c32dbc15c976}" ma:internalName="TaxCatchAll" ma:showField="CatchAllData" ma:web="d7acb8b3-c837-4f15-b2cd-55b37328a4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d7acb8b3-c837-4f15-b2cd-55b37328a41d">
      <UserInfo>
        <DisplayName>Svetlic, Fabio</DisplayName>
        <AccountId>378</AccountId>
        <AccountType/>
      </UserInfo>
      <UserInfo>
        <DisplayName>Iozzo, Veni</DisplayName>
        <AccountId>1129</AccountId>
        <AccountType/>
      </UserInfo>
      <UserInfo>
        <DisplayName>Webster, Steve</DisplayName>
        <AccountId>369</AccountId>
        <AccountType/>
      </UserInfo>
      <UserInfo>
        <DisplayName>Dion, Barry</DisplayName>
        <AccountId>659</AccountId>
        <AccountType/>
      </UserInfo>
      <UserInfo>
        <DisplayName>Ang Co, Alberto</DisplayName>
        <AccountId>413</AccountId>
        <AccountType/>
      </UserInfo>
      <UserInfo>
        <DisplayName>Duncan, Barbara</DisplayName>
        <AccountId>1216</AccountId>
        <AccountType/>
      </UserInfo>
      <UserInfo>
        <DisplayName>Dhaliwal, Bindu</DisplayName>
        <AccountId>6</AccountId>
        <AccountType/>
      </UserInfo>
      <UserInfo>
        <DisplayName>ASHOK KUMAR, ADITYA</DisplayName>
        <AccountId>22</AccountId>
        <AccountType/>
      </UserInfo>
      <UserInfo>
        <DisplayName>Paluck, MacKenzie</DisplayName>
        <AccountId>21</AccountId>
        <AccountType/>
      </UserInfo>
      <UserInfo>
        <DisplayName>Nicholas, Josh</DisplayName>
        <AccountId>367</AccountId>
        <AccountType/>
      </UserInfo>
      <UserInfo>
        <DisplayName>Proskurovsky, Marina</DisplayName>
        <AccountId>26</AccountId>
        <AccountType/>
      </UserInfo>
      <UserInfo>
        <DisplayName>Alves, Elita</DisplayName>
        <AccountId>25</AccountId>
        <AccountType/>
      </UserInfo>
      <UserInfo>
        <DisplayName>Wexler, Rachel</DisplayName>
        <AccountId>27</AccountId>
        <AccountType/>
      </UserInfo>
      <UserInfo>
        <DisplayName>Metivier, Eric</DisplayName>
        <AccountId>326</AccountId>
        <AccountType/>
      </UserInfo>
      <UserInfo>
        <DisplayName>Green, Jacqueline - Corporate Banking</DisplayName>
        <AccountId>163</AccountId>
        <AccountType/>
      </UserInfo>
      <UserInfo>
        <DisplayName>Samarth, Siddharth</DisplayName>
        <AccountId>162</AccountId>
        <AccountType/>
      </UserInfo>
      <UserInfo>
        <DisplayName>Bhargava, Venkatesh</DisplayName>
        <AccountId>73</AccountId>
        <AccountType/>
      </UserInfo>
      <UserInfo>
        <DisplayName>Brooks, James - Investment Banking</DisplayName>
        <AccountId>261</AccountId>
        <AccountType/>
      </UserInfo>
      <UserInfo>
        <DisplayName>Wright, James</DisplayName>
        <AccountId>649</AccountId>
        <AccountType/>
      </UserInfo>
      <UserInfo>
        <DisplayName>Henry, Jamaliah</DisplayName>
        <AccountId>1217</AccountId>
        <AccountType/>
      </UserInfo>
      <UserInfo>
        <DisplayName>Karim, Zeenat - Corporate Banking</DisplayName>
        <AccountId>1218</AccountId>
        <AccountType/>
      </UserInfo>
      <UserInfo>
        <DisplayName>Picov, Josh</DisplayName>
        <AccountId>776</AccountId>
        <AccountType/>
      </UserInfo>
      <UserInfo>
        <DisplayName>Scala, Linda</DisplayName>
        <AccountId>193</AccountId>
        <AccountType/>
      </UserInfo>
      <UserInfo>
        <DisplayName>Drury, Kaitlyn</DisplayName>
        <AccountId>332</AccountId>
        <AccountType/>
      </UserInfo>
      <UserInfo>
        <DisplayName>Mokhtarinia, Helen</DisplayName>
        <AccountId>1219</AccountId>
        <AccountType/>
      </UserInfo>
      <UserInfo>
        <DisplayName>Philip, Nick</DisplayName>
        <AccountId>323</AccountId>
        <AccountType/>
      </UserInfo>
      <UserInfo>
        <DisplayName>Hernandez Martinez, Nadia</DisplayName>
        <AccountId>280</AccountId>
        <AccountType/>
      </UserInfo>
      <UserInfo>
        <DisplayName>Onoh, Ify</DisplayName>
        <AccountId>1220</AccountId>
        <AccountType/>
      </UserInfo>
      <UserInfo>
        <DisplayName>Braeken, Catherine</DisplayName>
        <AccountId>615</AccountId>
        <AccountType/>
      </UserInfo>
      <UserInfo>
        <DisplayName>Gregory, Maria</DisplayName>
        <AccountId>393</AccountId>
        <AccountType/>
      </UserInfo>
      <UserInfo>
        <DisplayName>Belling, Erica</DisplayName>
        <AccountId>305</AccountId>
        <AccountType/>
      </UserInfo>
    </SharedWithUsers>
    <lcf76f155ced4ddcb4097134ff3c332f xmlns="3e5b7529-9529-411b-b8d3-0a16b3fdbcee">
      <Terms xmlns="http://schemas.microsoft.com/office/infopath/2007/PartnerControls"/>
    </lcf76f155ced4ddcb4097134ff3c332f>
    <Number xmlns="3e5b7529-9529-411b-b8d3-0a16b3fdbcee" xsi:nil="true"/>
    <TaxCatchAll xmlns="d7acb8b3-c837-4f15-b2cd-55b37328a41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A67352-0B0A-4630-BDB1-26B12A8C7A72}"/>
</file>

<file path=customXml/itemProps2.xml><?xml version="1.0" encoding="utf-8"?>
<ds:datastoreItem xmlns:ds="http://schemas.openxmlformats.org/officeDocument/2006/customXml" ds:itemID="{25F08E8D-91EB-40FD-A49C-4F4679FD05F3}"/>
</file>

<file path=customXml/itemProps3.xml><?xml version="1.0" encoding="utf-8"?>
<ds:datastoreItem xmlns:ds="http://schemas.openxmlformats.org/officeDocument/2006/customXml" ds:itemID="{492B6030-43B8-4A36-840A-B6F5661DC17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Christie, Christopher</dc:creator>
  <cp:keywords/>
  <dc:description/>
  <cp:lastModifiedBy>Gajadharsingh, Sasha 1</cp:lastModifiedBy>
  <cp:revision/>
  <dcterms:created xsi:type="dcterms:W3CDTF">2018-11-19T18:58:18Z</dcterms:created>
  <dcterms:modified xsi:type="dcterms:W3CDTF">2024-03-11T18:16:42Z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0x01010010BA8F135724C843AEB0B1D0F7495024</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ediaServiceImageTags">
    <vt:lpwstr/>
  </property>
</Properties>
</file>