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V:\Maciel\Legislative\Investor Report\2023\August\"/>
    </mc:Choice>
  </mc:AlternateContent>
  <xr:revisionPtr revIDLastSave="0" documentId="13_ncr:1_{BC6A860B-3A1A-46BB-BD0A-D5101A5D9A01}" xr6:coauthVersionLast="46" xr6:coauthVersionMax="47" xr10:uidLastSave="{00000000-0000-0000-0000-000000000000}"/>
  <bookViews>
    <workbookView xWindow="25155" yWindow="2370" windowWidth="22395" windowHeight="15810" tabRatio="879"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Nat Trans Templ" sheetId="23" r:id="rId6"/>
    <sheet name="E. Optional ECB-ECAIs data" sheetId="18" r:id="rId7"/>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5">'D. Nat Trans Templ'!$A$1:$I$583</definedName>
    <definedName name="_xlnm.Print_Area" localSheetId="4">Disclaimer!$A$1:$A$170</definedName>
    <definedName name="_xlnm.Print_Area" localSheetId="6">'E. Optional ECB-ECAIs data'!$A$2:$G$72</definedName>
    <definedName name="_xlnm.Print_Area" localSheetId="0">Introduction!$B$2:$J$35</definedName>
    <definedName name="_xlnm.Print_Titles" localSheetId="4">Disclaimer!$2:$2</definedName>
    <definedName name="privacy_policy" localSheetId="4">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54" i="8" l="1"/>
  <c r="C142" i="8"/>
  <c r="C180" i="9"/>
  <c r="C162" i="9"/>
  <c r="C161" i="9"/>
  <c r="C66" i="8" l="1"/>
  <c r="C145" i="8"/>
  <c r="C139" i="8"/>
  <c r="C138" i="8"/>
  <c r="C141" i="8"/>
  <c r="F75" i="9" l="1"/>
  <c r="F74" i="9"/>
  <c r="F73" i="9"/>
  <c r="F87" i="9"/>
  <c r="F86" i="9"/>
  <c r="F85" i="9"/>
  <c r="F84" i="9"/>
  <c r="F83" i="9"/>
  <c r="F82" i="9"/>
  <c r="F80" i="9"/>
  <c r="F79" i="9"/>
  <c r="F78" i="9"/>
  <c r="F77" i="9"/>
  <c r="F81" i="9"/>
  <c r="F36" i="9"/>
  <c r="C85" i="18"/>
  <c r="G85" i="18" s="1"/>
  <c r="C84" i="18"/>
  <c r="G84" i="18" s="1"/>
  <c r="C83" i="18"/>
  <c r="G83" i="18" s="1"/>
  <c r="G86" i="18"/>
  <c r="G82" i="18"/>
  <c r="C76" i="18"/>
  <c r="C75" i="18"/>
  <c r="C262" i="9"/>
  <c r="C260" i="9"/>
  <c r="C238" i="9"/>
  <c r="C200" i="9"/>
  <c r="C199" i="9"/>
  <c r="C198" i="9"/>
  <c r="C197" i="9"/>
  <c r="C196" i="9"/>
  <c r="C195" i="9"/>
  <c r="C194" i="9"/>
  <c r="C193" i="9"/>
  <c r="C192" i="9"/>
  <c r="C191" i="9"/>
  <c r="C190" i="9"/>
  <c r="D200" i="9"/>
  <c r="D199" i="9"/>
  <c r="D198" i="9"/>
  <c r="D197" i="9"/>
  <c r="D196" i="9"/>
  <c r="D195" i="9"/>
  <c r="D194" i="9"/>
  <c r="D193" i="9"/>
  <c r="D192" i="9"/>
  <c r="D191" i="9"/>
  <c r="D190" i="9"/>
  <c r="D187" i="9"/>
  <c r="C187" i="9"/>
  <c r="F180" i="9"/>
  <c r="F181" i="9"/>
  <c r="F174" i="9"/>
  <c r="F173" i="9"/>
  <c r="F172" i="9"/>
  <c r="F171" i="9"/>
  <c r="F170" i="9"/>
  <c r="F162" i="9"/>
  <c r="F161" i="9"/>
  <c r="F160" i="9"/>
  <c r="F152" i="9"/>
  <c r="C151" i="9"/>
  <c r="F151" i="9" s="1"/>
  <c r="C150" i="9"/>
  <c r="F150" i="9" s="1"/>
  <c r="F108" i="9"/>
  <c r="F107" i="9"/>
  <c r="F106" i="9"/>
  <c r="F105" i="9"/>
  <c r="F104" i="9"/>
  <c r="F103" i="9"/>
  <c r="F102" i="9"/>
  <c r="F101" i="9"/>
  <c r="F100" i="9"/>
  <c r="F99" i="9"/>
  <c r="F71" i="9"/>
  <c r="F70" i="9"/>
  <c r="F69" i="9"/>
  <c r="F68" i="9"/>
  <c r="F67" i="9"/>
  <c r="F66" i="9"/>
  <c r="F65" i="9"/>
  <c r="F64" i="9"/>
  <c r="F63" i="9"/>
  <c r="F62" i="9"/>
  <c r="F61" i="9"/>
  <c r="F60" i="9"/>
  <c r="F59" i="9"/>
  <c r="F58" i="9"/>
  <c r="F57" i="9"/>
  <c r="F56" i="9"/>
  <c r="F55" i="9"/>
  <c r="F54" i="9"/>
  <c r="F53" i="9"/>
  <c r="F52" i="9"/>
  <c r="F51" i="9"/>
  <c r="F50" i="9"/>
  <c r="F49" i="9"/>
  <c r="F48" i="9"/>
  <c r="F47" i="9"/>
  <c r="F46" i="9"/>
  <c r="F45" i="9"/>
  <c r="C28" i="9"/>
  <c r="C12" i="9"/>
  <c r="C165" i="8"/>
  <c r="C164" i="8"/>
  <c r="C74" i="8"/>
  <c r="C73" i="8"/>
  <c r="C72" i="8"/>
  <c r="C71" i="8"/>
  <c r="C70" i="8"/>
  <c r="D46" i="8"/>
  <c r="F45" i="8"/>
  <c r="C45" i="8"/>
  <c r="C39" i="8"/>
  <c r="C38" i="8"/>
  <c r="C53" i="8" s="1"/>
  <c r="C17" i="8"/>
  <c r="F10" i="5"/>
  <c r="F9" i="5"/>
  <c r="D346" i="9"/>
  <c r="C346" i="9"/>
  <c r="C585" i="9"/>
  <c r="D585" i="9"/>
  <c r="D618" i="9"/>
  <c r="C618" i="9"/>
  <c r="F295" i="8"/>
  <c r="G293" i="8"/>
  <c r="F293" i="8"/>
  <c r="F307" i="8"/>
  <c r="D45" i="8" l="1"/>
  <c r="G606" i="9"/>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D372" i="9"/>
  <c r="G370" i="9" s="1"/>
  <c r="C372" i="9"/>
  <c r="F368" i="9" s="1"/>
  <c r="D365" i="9"/>
  <c r="G360" i="9" s="1"/>
  <c r="C365" i="9"/>
  <c r="F359" i="9" s="1"/>
  <c r="D328" i="9"/>
  <c r="C328" i="9"/>
  <c r="F370" i="9" l="1"/>
  <c r="G323" i="9"/>
  <c r="G326" i="9"/>
  <c r="G311" i="9"/>
  <c r="G314" i="9"/>
  <c r="G317" i="9"/>
  <c r="G320" i="9"/>
  <c r="G321" i="9"/>
  <c r="G324" i="9"/>
  <c r="G327" i="9"/>
  <c r="G312" i="9"/>
  <c r="G315" i="9"/>
  <c r="G318" i="9"/>
  <c r="G310" i="9"/>
  <c r="G328" i="9" s="1"/>
  <c r="G322" i="9"/>
  <c r="G325" i="9"/>
  <c r="G313" i="9"/>
  <c r="G316" i="9"/>
  <c r="G319" i="9"/>
  <c r="F311" i="9"/>
  <c r="F328" i="9" s="1"/>
  <c r="F314" i="9"/>
  <c r="F317" i="9"/>
  <c r="F320" i="9"/>
  <c r="F324" i="9"/>
  <c r="F327" i="9"/>
  <c r="F312" i="9"/>
  <c r="F315" i="9"/>
  <c r="F318" i="9"/>
  <c r="F322" i="9"/>
  <c r="F325" i="9"/>
  <c r="F313" i="9"/>
  <c r="F316" i="9"/>
  <c r="F319" i="9"/>
  <c r="F310" i="9"/>
  <c r="F321" i="9"/>
  <c r="F323" i="9"/>
  <c r="F326" i="9"/>
  <c r="G368" i="9"/>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C115" i="8" s="1"/>
  <c r="D544" i="9" l="1"/>
  <c r="C544" i="9"/>
  <c r="D305" i="9"/>
  <c r="C305" i="9"/>
  <c r="F28"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307" i="8"/>
  <c r="C293" i="8"/>
  <c r="D295" i="8"/>
  <c r="D291" i="8"/>
  <c r="C291" i="8"/>
  <c r="C307" i="8"/>
  <c r="C295" i="8"/>
  <c r="D293"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247" i="9" l="1"/>
  <c r="D238" i="9"/>
  <c r="G148" i="8"/>
  <c r="G147" i="8"/>
  <c r="F148" i="8"/>
  <c r="F147" i="8"/>
  <c r="G450" i="9"/>
  <c r="G428"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444" i="9"/>
  <c r="G73" i="8"/>
  <c r="G221" i="9"/>
  <c r="G434" i="9"/>
  <c r="G82" i="8"/>
  <c r="G75" i="8"/>
  <c r="G71" i="8"/>
  <c r="G78" i="8"/>
  <c r="G219" i="9"/>
  <c r="G442" i="9"/>
  <c r="G223" i="9"/>
  <c r="G243" i="9"/>
  <c r="G438" i="9"/>
  <c r="G446" i="9"/>
  <c r="F459" i="9"/>
  <c r="F479" i="9"/>
  <c r="G225" i="9"/>
  <c r="G245" i="9"/>
  <c r="G432" i="9"/>
  <c r="G440" i="9"/>
  <c r="G448" i="9"/>
  <c r="G461" i="9"/>
  <c r="G479" i="9"/>
  <c r="G232" i="9"/>
  <c r="F481" i="9"/>
  <c r="G483" i="9"/>
  <c r="F245" i="9"/>
  <c r="F461" i="9"/>
  <c r="F485" i="9"/>
  <c r="F492" i="9"/>
  <c r="F457" i="9"/>
  <c r="F466" i="9"/>
  <c r="G241" i="9"/>
  <c r="G430" i="9"/>
  <c r="G436" i="9"/>
  <c r="F444" i="9"/>
  <c r="G457" i="9"/>
  <c r="F463" i="9"/>
  <c r="F483" i="9"/>
  <c r="G167" i="8"/>
  <c r="F12"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220" i="8"/>
  <c r="F230" i="9"/>
  <c r="F248" i="9"/>
  <c r="F246" i="9"/>
  <c r="F244" i="9"/>
  <c r="F242" i="9"/>
  <c r="F247" i="9"/>
  <c r="F243" i="9"/>
  <c r="F432" i="9"/>
  <c r="F448" i="9"/>
  <c r="F13" i="9"/>
  <c r="G233" i="9"/>
  <c r="G231" i="9"/>
  <c r="G229" i="9"/>
  <c r="G226" i="9"/>
  <c r="G224" i="9"/>
  <c r="G222" i="9"/>
  <c r="G220" i="9"/>
  <c r="G230" i="9"/>
  <c r="G248" i="9"/>
  <c r="G246" i="9"/>
  <c r="G244" i="9"/>
  <c r="G24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 r="G585" i="9" l="1"/>
</calcChain>
</file>

<file path=xl/sharedStrings.xml><?xml version="1.0" encoding="utf-8"?>
<sst xmlns="http://schemas.openxmlformats.org/spreadsheetml/2006/main" count="3091" uniqueCount="2056">
  <si>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</si>
  <si>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</si>
  <si>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</si>
  <si>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</si>
  <si>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</si>
  <si>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</si>
  <si>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</si>
  <si>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</si>
  <si>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</si>
  <si>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</si>
  <si>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</si>
  <si>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</si>
  <si>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</si>
  <si>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</si>
  <si>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</si>
  <si>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</si>
  <si>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</si>
  <si>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</si>
  <si>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</si>
  <si>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</si>
  <si>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</si>
  <si>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</si>
  <si>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</si>
  <si>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</si>
  <si>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</si>
  <si>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</si>
  <si>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</si>
  <si>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</si>
  <si>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</si>
  <si>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</si>
  <si>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</si>
  <si>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</si>
  <si>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</si>
  <si>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</si>
  <si>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</si>
  <si>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</si>
  <si>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</si>
  <si>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</si>
  <si>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OG.1.1.2</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</si>
  <si>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</si>
  <si>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</si>
  <si>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</si>
  <si>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</si>
  <si>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</si>
  <si>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</si>
  <si>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</si>
  <si>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</si>
  <si>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</si>
  <si>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</si>
  <si>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</si>
  <si>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</si>
  <si>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</si>
  <si>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</si>
  <si>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</si>
  <si>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</si>
  <si>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</si>
  <si>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</si>
  <si>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</si>
  <si>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</si>
  <si>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</si>
  <si>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</si>
  <si>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</si>
  <si>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</si>
  <si>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</si>
  <si>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</si>
  <si>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</si>
  <si>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</si>
  <si>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</si>
  <si>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</si>
  <si>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</si>
  <si>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</si>
  <si>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</si>
  <si>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</si>
  <si>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</si>
  <si>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</si>
  <si>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</si>
  <si>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</si>
  <si>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</si>
  <si>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</si>
  <si>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</si>
  <si>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</si>
  <si>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</si>
  <si>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</si>
  <si>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</si>
  <si>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</si>
  <si>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</si>
  <si>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</si>
  <si>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</si>
  <si>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</si>
  <si>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</si>
  <si>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</si>
  <si>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</si>
  <si>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</si>
  <si>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</si>
  <si>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</si>
  <si>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</si>
  <si>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</si>
  <si>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</si>
  <si>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</si>
  <si>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</si>
  <si>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</si>
  <si>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</si>
  <si>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</si>
  <si>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</si>
  <si>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</si>
  <si>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</si>
  <si>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</si>
  <si>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</si>
  <si>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</si>
  <si>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</si>
  <si>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</si>
  <si>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</si>
  <si>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</si>
  <si>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</si>
  <si>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</si>
  <si>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</si>
  <si>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</si>
  <si>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</si>
  <si>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</si>
  <si>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</si>
  <si>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</si>
  <si>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</si>
  <si>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</si>
  <si>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</si>
  <si>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</si>
  <si>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</si>
  <si>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</si>
  <si>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</si>
  <si>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</si>
  <si>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</si>
  <si>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</si>
  <si>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</si>
  <si>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</si>
  <si>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</si>
  <si>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</si>
  <si>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</si>
  <si>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</si>
  <si>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</si>
  <si>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</si>
  <si>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</si>
  <si>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</si>
  <si>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</si>
  <si>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</si>
  <si>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</si>
  <si>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</si>
  <si>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</si>
  <si>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</si>
  <si>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</si>
  <si>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</si>
  <si>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</si>
  <si>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</si>
  <si>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</si>
  <si>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</si>
  <si>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</si>
  <si>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</si>
  <si>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</si>
  <si>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</si>
  <si>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</si>
  <si>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</si>
  <si>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</si>
  <si>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</si>
  <si>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</si>
  <si>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</si>
  <si>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</si>
  <si>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</si>
  <si>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</si>
  <si>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</si>
  <si>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</si>
  <si>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</si>
  <si>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</si>
  <si>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</si>
  <si>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</si>
  <si>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</si>
  <si>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</si>
  <si>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</si>
  <si>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</si>
  <si>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</si>
  <si>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</si>
  <si>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</si>
  <si>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</si>
  <si>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</si>
  <si>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</si>
  <si>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</si>
  <si>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</si>
  <si>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</si>
  <si>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</si>
  <si>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</si>
  <si>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</si>
  <si>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</si>
  <si>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</si>
  <si>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</si>
  <si>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</si>
  <si>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</si>
  <si>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</si>
  <si>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</si>
  <si>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</si>
  <si>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</si>
  <si>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</si>
  <si>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</si>
  <si>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</si>
  <si>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</si>
  <si>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</si>
  <si>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</si>
  <si>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</si>
  <si>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</si>
  <si>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</si>
  <si>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</si>
  <si>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</si>
  <si>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</si>
  <si>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</si>
  <si>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</si>
  <si>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</si>
  <si>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</si>
  <si>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</si>
  <si>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</si>
  <si>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</si>
  <si>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</si>
  <si>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</si>
  <si>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</si>
  <si>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</si>
  <si>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</si>
  <si>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</si>
  <si>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</si>
  <si>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</si>
  <si>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</si>
  <si>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</si>
  <si>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</si>
  <si>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</si>
  <si>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</si>
  <si>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</si>
  <si>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</si>
  <si>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</si>
  <si>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</si>
  <si>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</si>
  <si>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</si>
  <si>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</si>
  <si>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</si>
  <si>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</si>
  <si>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</si>
  <si>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</si>
  <si>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</si>
  <si>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</si>
  <si>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</si>
  <si>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</si>
  <si>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</si>
  <si>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</si>
  <si>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</si>
  <si>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</si>
  <si>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</si>
  <si>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</si>
  <si>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</si>
  <si>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</si>
  <si>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</si>
  <si>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</si>
  <si>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</si>
  <si>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</si>
  <si>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</si>
  <si>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</si>
  <si>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</si>
  <si>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</si>
  <si>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</si>
  <si>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</si>
  <si>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</si>
  <si>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</si>
  <si>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</si>
  <si>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</si>
  <si>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</si>
  <si>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</si>
  <si>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</si>
  <si>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</si>
  <si>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</si>
  <si>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</si>
  <si>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</si>
  <si>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</si>
  <si>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</si>
  <si>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</si>
  <si>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</si>
  <si>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</si>
  <si>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</si>
  <si>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</si>
  <si>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</si>
  <si>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</si>
  <si>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</si>
  <si>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</si>
  <si>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</si>
  <si>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</si>
  <si>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</si>
  <si>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</si>
  <si>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</si>
  <si>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</si>
  <si>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</si>
  <si>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</si>
  <si>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</si>
  <si>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</si>
  <si>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</si>
  <si>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</si>
  <si>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</si>
  <si>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</si>
  <si>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</si>
  <si>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</si>
  <si>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</si>
  <si>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</si>
  <si>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</si>
  <si>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</si>
  <si>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</si>
  <si>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</si>
  <si>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</si>
  <si>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</si>
  <si>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</si>
  <si>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</si>
  <si>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</si>
  <si>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</si>
  <si>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</si>
  <si>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</si>
  <si>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</si>
  <si>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</si>
  <si>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</si>
  <si>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</si>
  <si>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</si>
  <si>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</si>
  <si>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</si>
  <si>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</si>
  <si>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</si>
  <si>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</si>
  <si>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</si>
  <si>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</si>
  <si>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</si>
  <si>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</si>
  <si>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</si>
  <si>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</si>
  <si>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</si>
  <si>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</si>
  <si>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</si>
  <si>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</si>
  <si>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</si>
  <si>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</si>
  <si>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</si>
  <si>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</si>
  <si>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</si>
  <si>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</si>
  <si>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</si>
  <si>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</si>
  <si>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</si>
  <si>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</si>
  <si>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</si>
  <si>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</si>
  <si>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</si>
  <si>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</si>
  <si>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</si>
  <si>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</si>
  <si>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</si>
  <si>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</si>
  <si>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</si>
  <si>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</si>
  <si>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</si>
  <si>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</si>
  <si>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</si>
  <si>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</si>
  <si>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</si>
  <si>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</si>
  <si>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</si>
  <si>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</si>
  <si>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</si>
  <si>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</si>
  <si>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</si>
  <si>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</si>
  <si>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</si>
  <si>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</si>
  <si>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</si>
  <si>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</si>
  <si>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</si>
  <si>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</si>
  <si>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</si>
  <si>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</si>
  <si>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</si>
  <si>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</si>
  <si>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</si>
  <si>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</si>
  <si>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</si>
  <si>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</si>
  <si>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</si>
  <si>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</si>
  <si>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</si>
  <si>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</si>
  <si>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</si>
  <si>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</si>
  <si>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</si>
  <si>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</si>
  <si>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</si>
  <si>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</si>
  <si>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</si>
  <si>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</si>
  <si>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</si>
  <si>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</si>
  <si>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</si>
  <si>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</si>
  <si>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</si>
  <si>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</si>
  <si>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</si>
  <si>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</si>
  <si>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</si>
  <si>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</si>
  <si>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</si>
  <si>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</si>
  <si>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</si>
  <si>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</si>
  <si>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</si>
  <si>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</si>
  <si>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</si>
  <si>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</si>
  <si>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</si>
  <si>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</si>
  <si>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</si>
  <si>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</si>
  <si>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</si>
  <si>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</si>
  <si>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</si>
  <si>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</si>
  <si>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</si>
  <si>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</si>
  <si>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</si>
  <si>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</si>
  <si>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</si>
  <si>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</si>
  <si>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</si>
  <si>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</si>
  <si>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</si>
  <si>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</si>
  <si>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</si>
  <si>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</si>
  <si>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</si>
  <si>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</si>
  <si>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</si>
  <si>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</si>
  <si>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</si>
  <si>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</si>
  <si>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</si>
  <si>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</si>
  <si>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</si>
  <si>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</si>
  <si>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</si>
  <si>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</si>
  <si>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</si>
  <si>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</si>
  <si>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</si>
  <si>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</si>
  <si>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</si>
  <si>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</si>
  <si>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</si>
  <si>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</si>
  <si>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</si>
  <si>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</si>
  <si>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</si>
  <si>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</si>
  <si>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</si>
  <si>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</si>
  <si>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</si>
  <si>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</si>
  <si>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</si>
  <si>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</si>
  <si>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</si>
  <si>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</si>
  <si>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</si>
  <si>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</si>
  <si>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</si>
  <si>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</si>
  <si>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</si>
  <si>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</si>
  <si>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</si>
  <si>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</si>
  <si>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</si>
  <si>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</si>
  <si>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</si>
  <si>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</si>
  <si>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</si>
  <si>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</si>
  <si>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</si>
  <si>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</si>
  <si>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</si>
  <si>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</si>
  <si>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</si>
  <si>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</si>
  <si>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</si>
  <si>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</si>
  <si>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</si>
  <si>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</si>
  <si>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</si>
  <si>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</si>
  <si>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</si>
  <si>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</si>
  <si>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</si>
  <si>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</si>
  <si>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</si>
  <si>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</si>
  <si>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</si>
  <si>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</si>
  <si>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</si>
  <si>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</si>
  <si>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</si>
  <si>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</si>
  <si>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</si>
  <si>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</si>
  <si>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</si>
  <si>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</si>
  <si>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</si>
  <si>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</si>
  <si>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</si>
  <si>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</si>
  <si>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</si>
  <si>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</si>
  <si>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</si>
  <si>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</si>
  <si>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</si>
  <si>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</si>
  <si>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</si>
  <si>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</si>
  <si>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</si>
  <si>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</si>
  <si>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</si>
  <si>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</si>
  <si>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</si>
  <si>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</si>
  <si>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</si>
  <si>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</si>
  <si>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</si>
  <si>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</si>
  <si>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</si>
  <si>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</si>
  <si>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</si>
  <si>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</si>
  <si>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</si>
  <si>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</si>
  <si>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</si>
  <si>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</si>
  <si>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</si>
  <si>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</si>
  <si>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</si>
  <si>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</si>
  <si>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</si>
  <si>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</si>
  <si>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</si>
  <si>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</si>
  <si>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</si>
  <si>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</si>
  <si>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</si>
  <si>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</si>
  <si>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</si>
  <si>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</si>
  <si>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</si>
  <si>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</si>
  <si>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</si>
  <si>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</si>
  <si>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</si>
  <si>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</si>
  <si>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</si>
  <si>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</si>
  <si>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</si>
  <si>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</si>
  <si>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</si>
  <si>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</si>
  <si>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</si>
  <si>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</si>
  <si>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</si>
  <si>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</si>
  <si>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</si>
  <si>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</si>
  <si>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</si>
  <si>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</si>
  <si>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</si>
  <si>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</si>
  <si>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</si>
  <si>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</si>
  <si>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</si>
  <si>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</si>
  <si>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</si>
  <si>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</si>
  <si>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</si>
  <si>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</si>
  <si>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</si>
  <si>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</si>
  <si>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</si>
  <si>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</si>
  <si>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</si>
  <si>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</si>
  <si>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</si>
  <si>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</si>
  <si>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</si>
  <si>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</si>
  <si>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</si>
  <si>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</si>
  <si>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</si>
  <si>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</si>
  <si>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</si>
  <si>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</si>
  <si>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</si>
  <si>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</si>
  <si>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</si>
  <si>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</si>
  <si>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</si>
  <si>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</si>
  <si>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</si>
  <si>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</si>
  <si>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</si>
  <si>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</si>
  <si>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</si>
  <si>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</si>
  <si>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</si>
  <si>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</si>
  <si>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</si>
  <si>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</si>
  <si>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</si>
  <si>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</si>
  <si>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</si>
  <si>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</si>
  <si>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</si>
  <si>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</si>
  <si>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</si>
  <si>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</si>
  <si>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</si>
  <si>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</si>
  <si>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</si>
  <si>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</si>
  <si>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</si>
  <si>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</si>
  <si>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</si>
  <si>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</si>
  <si>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</si>
  <si>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</si>
  <si>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</si>
  <si>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</si>
  <si>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</si>
  <si>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</si>
  <si>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</si>
  <si>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</si>
  <si>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</si>
  <si>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</si>
  <si>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</si>
  <si>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</si>
  <si>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</si>
  <si>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</si>
  <si>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</si>
  <si>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</si>
  <si>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</si>
  <si>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</si>
  <si>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</si>
  <si>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</si>
  <si>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</si>
  <si>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</si>
  <si>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</si>
  <si>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</si>
  <si>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</si>
  <si>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</si>
  <si>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</si>
  <si>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</si>
  <si>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</si>
  <si>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</si>
  <si>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</si>
  <si>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</si>
  <si>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</si>
  <si>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</si>
  <si>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</si>
  <si>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</si>
  <si>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</si>
  <si>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</si>
  <si>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</si>
  <si>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</si>
  <si>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</si>
  <si>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</si>
  <si>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</si>
  <si>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</si>
  <si>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</si>
  <si>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</si>
  <si>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</si>
  <si>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</si>
  <si>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</si>
  <si>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</si>
  <si>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</si>
  <si>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</si>
  <si>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</si>
  <si>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</si>
  <si>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</si>
  <si>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</si>
  <si>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</si>
  <si>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</si>
  <si>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</si>
  <si>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</si>
  <si>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</si>
  <si>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</si>
  <si>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</si>
  <si>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</si>
  <si>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</si>
  <si>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</si>
  <si>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</si>
  <si>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</si>
  <si>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</si>
  <si>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</si>
  <si>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</si>
  <si>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</si>
  <si>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</si>
  <si>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</si>
  <si>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</si>
  <si>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Loans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</si>
  <si>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</si>
  <si>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</si>
  <si>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</si>
  <si>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</si>
  <si>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</si>
  <si>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</si>
  <si>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</si>
  <si>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</si>
  <si>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</si>
  <si>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</si>
  <si>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</si>
  <si>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</si>
  <si>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</si>
  <si>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</si>
  <si>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</si>
  <si>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</si>
  <si>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</si>
  <si>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</si>
  <si>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</si>
  <si>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</si>
  <si>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</si>
  <si>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</si>
  <si>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</si>
  <si>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</si>
  <si>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</si>
  <si>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</si>
  <si>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</si>
  <si>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</si>
  <si>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</si>
  <si>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</si>
  <si>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</si>
  <si>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</si>
  <si>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</si>
  <si>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</si>
  <si>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</si>
  <si>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</si>
  <si>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</si>
  <si>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</si>
  <si>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</si>
  <si>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</si>
  <si>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</si>
  <si>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</si>
  <si>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</si>
  <si>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</si>
  <si>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</si>
  <si>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</si>
  <si>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</si>
  <si>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</si>
  <si>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</si>
  <si>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</si>
  <si>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</si>
  <si>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</si>
  <si>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</si>
  <si>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</si>
  <si>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</si>
  <si>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</si>
  <si>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</si>
  <si>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</si>
  <si>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</si>
  <si>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</si>
  <si>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</si>
  <si>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</si>
  <si>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</si>
  <si>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</si>
  <si>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</si>
  <si>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</si>
  <si>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</si>
  <si>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</si>
  <si>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</si>
  <si>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</si>
  <si>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</si>
  <si>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</si>
  <si>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</si>
  <si>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</si>
  <si>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</si>
  <si>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</si>
  <si>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</si>
  <si>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</si>
  <si>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</si>
  <si>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</si>
  <si>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</si>
  <si>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</si>
  <si>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</si>
  <si>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</si>
  <si>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</si>
  <si>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</si>
  <si>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</si>
  <si>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</si>
  <si>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</si>
  <si>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</si>
  <si>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</si>
  <si>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</si>
  <si>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</si>
  <si>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</si>
  <si>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</si>
  <si>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</si>
  <si>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</si>
  <si>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</si>
  <si>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</si>
  <si>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</si>
  <si>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</si>
  <si>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</si>
  <si>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</si>
  <si>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</si>
  <si>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</si>
  <si>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</si>
  <si>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</si>
  <si>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</si>
  <si>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</si>
  <si>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</si>
  <si>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</si>
  <si>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</si>
  <si>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</si>
  <si>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</si>
  <si>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</si>
  <si>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</si>
  <si>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</si>
  <si>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</si>
  <si>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</si>
  <si>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</si>
  <si>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</si>
  <si>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</si>
  <si>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</si>
  <si>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</si>
  <si>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</si>
  <si>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</si>
  <si>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</si>
  <si>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</si>
  <si>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</si>
  <si>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</si>
  <si>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</si>
  <si>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</si>
  <si>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</si>
  <si>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</si>
  <si>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</si>
  <si>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</si>
  <si>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</si>
  <si>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</si>
  <si>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</si>
  <si>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</si>
  <si>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</si>
  <si>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</si>
  <si>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</si>
  <si>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</si>
  <si>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</si>
  <si>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</si>
  <si>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</si>
  <si>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</si>
  <si>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</si>
  <si>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</si>
  <si>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</si>
  <si>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</si>
  <si>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</si>
  <si>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</si>
  <si>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</si>
  <si>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</si>
  <si>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</si>
  <si>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</si>
  <si>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</si>
  <si>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</si>
  <si>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</si>
  <si>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</si>
  <si>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</si>
  <si>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</si>
  <si>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</si>
  <si>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</si>
  <si>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</si>
  <si>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</si>
  <si>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</si>
  <si>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</si>
  <si>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</si>
  <si>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</si>
  <si>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</si>
  <si>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</si>
  <si>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</si>
  <si>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</si>
  <si>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</si>
  <si>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</si>
  <si>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</si>
  <si>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</si>
  <si>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</si>
  <si>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</si>
  <si>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</si>
  <si>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</si>
  <si>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</si>
  <si>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</si>
  <si>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</si>
  <si>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</si>
  <si>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</si>
  <si>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</si>
  <si>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</si>
  <si>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</si>
  <si>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</si>
  <si>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</si>
  <si>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</si>
  <si>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</si>
  <si>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</si>
  <si>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</si>
  <si>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</si>
  <si>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</si>
  <si>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</si>
  <si>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</si>
  <si>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</si>
  <si>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</si>
  <si>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</si>
  <si>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</si>
  <si>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</si>
  <si>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</si>
  <si>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</si>
  <si>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</si>
  <si>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</si>
  <si>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</si>
  <si>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</si>
  <si>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</si>
  <si>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</si>
  <si>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</si>
  <si>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</si>
  <si>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</si>
  <si>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</si>
  <si>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</si>
  <si>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</si>
  <si>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</si>
  <si>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</si>
  <si>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</si>
  <si>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</si>
  <si>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</si>
  <si>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</si>
  <si>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</si>
  <si>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</si>
  <si>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</si>
  <si>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</si>
  <si>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</si>
  <si>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</si>
  <si>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</si>
  <si>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</si>
  <si>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</si>
  <si>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</si>
  <si>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</si>
  <si>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</si>
  <si>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</si>
  <si>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</si>
  <si>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</si>
  <si>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</si>
  <si>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</si>
  <si>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</si>
  <si>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</si>
  <si>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</si>
  <si>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</si>
  <si>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</si>
  <si>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</si>
  <si>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</si>
  <si>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</si>
  <si>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</si>
  <si>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</si>
  <si>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</si>
  <si>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</si>
  <si>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</si>
  <si>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</si>
  <si>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</si>
  <si>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</si>
  <si>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</si>
  <si>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</si>
  <si>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</si>
  <si>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</si>
  <si>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</si>
  <si>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</si>
  <si>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</si>
  <si>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</si>
  <si>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</si>
  <si>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</si>
  <si>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</si>
  <si>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</si>
  <si>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</si>
  <si>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</si>
  <si>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</si>
  <si>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</si>
  <si>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</si>
  <si>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</si>
  <si>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</si>
  <si>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</si>
  <si>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</si>
  <si>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</si>
  <si>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</si>
  <si>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</si>
  <si>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</si>
  <si>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</si>
  <si>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</si>
  <si>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</si>
  <si>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</si>
  <si>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</si>
  <si>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</si>
  <si>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</si>
  <si>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</si>
  <si>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</si>
  <si>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</si>
  <si>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</si>
  <si>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</si>
  <si>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</si>
  <si>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</si>
  <si>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</si>
  <si>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</si>
  <si>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</si>
  <si>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</si>
  <si>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</si>
  <si>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</si>
  <si>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</si>
  <si>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</si>
  <si>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</si>
  <si>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</si>
  <si>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</si>
  <si>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</si>
  <si>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</si>
  <si>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</si>
  <si>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</si>
  <si>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</si>
  <si>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</si>
  <si>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</si>
  <si>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</si>
  <si>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</si>
  <si>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</si>
  <si>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</si>
  <si>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</si>
  <si>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</si>
  <si>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</si>
  <si>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</si>
  <si>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</si>
  <si>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</si>
  <si>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</si>
  <si>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</si>
  <si>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</si>
  <si>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</si>
  <si>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</si>
  <si>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</si>
  <si>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</si>
  <si>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</si>
  <si>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</si>
  <si>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</si>
  <si>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</si>
  <si>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</si>
  <si>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</si>
  <si>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</si>
  <si>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</si>
  <si>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</si>
  <si>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</si>
  <si>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</si>
  <si>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</si>
  <si>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</si>
  <si>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</si>
  <si>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</si>
  <si>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</si>
  <si>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</si>
  <si>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</si>
  <si>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</si>
  <si>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</si>
  <si>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</si>
  <si>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</si>
  <si>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</si>
  <si>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</si>
  <si>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</si>
  <si>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</si>
  <si>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</si>
  <si>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</si>
  <si>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</si>
  <si>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</si>
  <si>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</si>
  <si>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</si>
  <si>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</si>
  <si>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</si>
  <si>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</si>
  <si>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</si>
  <si>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</si>
  <si>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</si>
  <si>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</si>
  <si>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</si>
  <si>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</si>
  <si>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</si>
  <si>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</si>
  <si>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</si>
  <si>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</si>
  <si>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</si>
  <si>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</si>
  <si>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</si>
  <si>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</si>
  <si>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</si>
  <si>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</si>
  <si>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</si>
  <si>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</si>
  <si>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</si>
  <si>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</si>
  <si>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</si>
  <si>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</si>
  <si>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</si>
  <si>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</si>
  <si>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</si>
  <si>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</si>
  <si>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</si>
  <si>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</si>
  <si>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</si>
  <si>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</si>
  <si>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</si>
  <si>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</si>
  <si>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</si>
  <si>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</si>
  <si>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</si>
  <si>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</si>
  <si>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</si>
  <si>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</si>
  <si>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</si>
  <si>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</si>
  <si>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</si>
  <si>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</si>
  <si>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</si>
  <si>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</si>
  <si>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</si>
  <si>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</si>
  <si>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</si>
  <si>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</si>
  <si>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</si>
  <si>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</si>
  <si>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</si>
  <si>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</si>
  <si>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</si>
  <si>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</si>
  <si>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</si>
  <si>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</si>
  <si>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</si>
  <si>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</si>
  <si>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</si>
  <si>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</si>
  <si>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</si>
  <si>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</si>
  <si>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</si>
  <si>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</si>
  <si>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</si>
  <si>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</si>
  <si>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</si>
  <si>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</si>
  <si>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</si>
  <si>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</si>
  <si>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</si>
  <si>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</si>
  <si>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</si>
  <si>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</si>
  <si>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</si>
  <si>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</si>
  <si>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</si>
  <si>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</si>
  <si>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</si>
  <si>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</si>
  <si>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</si>
  <si>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</si>
  <si>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</si>
  <si>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</si>
  <si>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</si>
  <si>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</si>
  <si>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</si>
  <si>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</si>
  <si>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</si>
  <si>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</si>
  <si>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</si>
  <si>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</si>
  <si>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</si>
  <si>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</si>
  <si>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</si>
  <si>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</si>
  <si>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</si>
  <si>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</si>
  <si>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</si>
  <si>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</si>
  <si>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</si>
  <si>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</si>
  <si>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</si>
  <si>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</si>
  <si>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</si>
  <si>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</si>
  <si>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</si>
  <si>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</si>
  <si>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</si>
  <si>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</si>
  <si>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</si>
  <si>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</si>
  <si>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</si>
  <si>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</si>
  <si>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</si>
  <si>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</si>
  <si>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</si>
  <si>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</si>
  <si>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</si>
  <si>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</si>
  <si>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</si>
  <si>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</si>
  <si>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</si>
  <si>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</si>
  <si>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</si>
  <si>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</si>
  <si>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</si>
  <si>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</si>
  <si>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</si>
  <si>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</si>
  <si>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</si>
  <si>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</si>
  <si>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</si>
  <si>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</si>
  <si>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</si>
  <si>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</si>
  <si>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</si>
  <si>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</si>
  <si>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</si>
  <si>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</si>
  <si>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</si>
  <si>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</si>
  <si>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</si>
  <si>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</si>
  <si>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</si>
  <si>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</si>
  <si>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</si>
  <si>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</si>
  <si>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</si>
  <si>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</si>
  <si>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</si>
  <si>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</si>
  <si>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</si>
  <si>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</si>
  <si>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</si>
  <si>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</si>
  <si>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</si>
  <si>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</si>
  <si>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</si>
  <si>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</si>
  <si>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</si>
  <si>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</si>
  <si>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</si>
  <si>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</si>
  <si>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</si>
  <si>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</si>
  <si>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</si>
  <si>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</si>
  <si>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</si>
  <si>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</si>
  <si>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</si>
  <si>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</si>
  <si>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</si>
  <si>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</si>
  <si>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</si>
  <si>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</si>
  <si>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</si>
  <si>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</si>
  <si>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</si>
  <si>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</si>
  <si>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</si>
  <si>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</si>
  <si>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</si>
  <si>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</si>
  <si>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</si>
  <si>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</si>
  <si>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</si>
  <si>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</si>
  <si>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</si>
  <si>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</si>
  <si>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</si>
  <si>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</si>
  <si>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</si>
  <si>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</si>
  <si>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</si>
  <si>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</si>
  <si>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</si>
  <si>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</si>
  <si>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</si>
  <si>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</si>
  <si>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</si>
  <si>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</si>
  <si>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</si>
  <si>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</si>
  <si>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</si>
  <si>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</si>
  <si>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</si>
  <si>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</si>
  <si>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</si>
  <si>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</si>
  <si>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</si>
  <si>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</si>
  <si>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</si>
  <si>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</si>
  <si>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</si>
  <si>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</si>
  <si>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</si>
  <si>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</si>
  <si>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</si>
  <si>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</si>
  <si>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</si>
  <si>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</si>
  <si>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</si>
  <si>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</si>
  <si>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</si>
  <si>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</si>
  <si>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</si>
  <si>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</si>
  <si>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</si>
  <si>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</si>
  <si>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</si>
  <si>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</si>
  <si>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</si>
  <si>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</si>
  <si>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</si>
  <si>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</si>
  <si>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</si>
  <si>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</si>
  <si>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</si>
  <si>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</si>
  <si>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</si>
  <si>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</si>
  <si>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</si>
  <si>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</si>
  <si>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</si>
  <si>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</si>
  <si>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</si>
  <si>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</si>
  <si>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</si>
  <si>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</si>
  <si>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</si>
  <si>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</si>
  <si>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</si>
  <si>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</si>
  <si>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</si>
  <si>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</si>
  <si>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</si>
  <si>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</si>
  <si>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</si>
  <si>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</si>
  <si>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</si>
  <si>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</si>
  <si>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</si>
  <si>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</si>
  <si>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</si>
  <si>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</si>
  <si>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</si>
  <si>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</si>
  <si>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</si>
  <si>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</si>
  <si>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</si>
  <si>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</si>
  <si>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</si>
  <si>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</si>
  <si>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</si>
  <si>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</si>
  <si>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</si>
  <si>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</si>
  <si>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</si>
  <si>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</si>
  <si>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</si>
  <si>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</si>
  <si>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</si>
  <si>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</si>
  <si>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</si>
  <si>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</si>
  <si>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</si>
  <si>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</si>
  <si>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</si>
  <si>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</si>
  <si>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</si>
  <si>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</si>
  <si>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</si>
  <si>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</si>
  <si>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</si>
  <si>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</si>
  <si>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</si>
  <si>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</si>
  <si>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</si>
  <si>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</si>
  <si>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</si>
  <si>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</si>
  <si>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</si>
  <si>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</si>
  <si>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</si>
  <si>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</si>
  <si>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</si>
  <si>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</si>
  <si>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</si>
  <si>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</si>
  <si>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</si>
  <si>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</si>
  <si>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</si>
  <si>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</si>
  <si>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</si>
  <si>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</si>
  <si>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</si>
  <si>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</si>
  <si>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</si>
  <si>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</si>
  <si>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</si>
  <si>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</si>
  <si>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</si>
  <si>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</si>
  <si>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</si>
  <si>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</si>
  <si>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</si>
  <si>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</si>
  <si>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</si>
  <si>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</si>
  <si>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</si>
  <si>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</si>
  <si>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</si>
  <si>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</si>
  <si>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</si>
  <si>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</si>
  <si>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</si>
  <si>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</si>
  <si>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</si>
  <si>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</si>
  <si>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</si>
  <si>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</si>
  <si>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</si>
  <si>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</si>
  <si>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</si>
  <si>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</si>
  <si>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</si>
  <si>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</si>
  <si>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</si>
  <si>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</si>
  <si>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</si>
  <si>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</si>
  <si>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</si>
  <si>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</si>
  <si>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</si>
  <si>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</si>
  <si>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</si>
  <si>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</si>
  <si>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</si>
  <si>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</si>
  <si>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</si>
  <si>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</si>
  <si>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</si>
  <si>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</si>
  <si>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</si>
  <si>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</si>
  <si>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</si>
  <si>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</si>
  <si>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</si>
  <si>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</si>
  <si>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</si>
  <si>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</si>
  <si>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</si>
  <si>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</si>
  <si>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</si>
  <si>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</si>
  <si>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</si>
  <si>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</si>
  <si>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</si>
  <si>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</si>
  <si>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</si>
  <si>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</si>
  <si>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</si>
  <si>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</si>
  <si>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</si>
  <si>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</si>
  <si>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</si>
  <si>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</si>
  <si>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</si>
  <si>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</si>
  <si>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</si>
  <si>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</si>
  <si>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</si>
  <si>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</si>
  <si>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</si>
  <si>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</si>
  <si>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</si>
  <si>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</si>
  <si>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</si>
  <si>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</si>
  <si>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</si>
  <si>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</si>
  <si>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</si>
  <si>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</si>
  <si>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</si>
  <si>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</si>
  <si>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</si>
  <si>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</si>
  <si>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</si>
  <si>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</si>
  <si>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</si>
  <si>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</si>
  <si>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</si>
  <si>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</si>
  <si>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</si>
  <si>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</si>
  <si>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</si>
  <si>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</si>
  <si>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</si>
  <si>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</si>
  <si>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</si>
  <si>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</si>
  <si>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</si>
  <si>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</si>
  <si>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</si>
  <si>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</si>
  <si>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</si>
  <si>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</si>
  <si>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</si>
  <si>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</si>
  <si>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</si>
  <si>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</si>
  <si>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</si>
  <si>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</si>
  <si>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</si>
  <si>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</si>
  <si>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</si>
  <si>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</si>
  <si>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</si>
  <si>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</si>
  <si>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</si>
  <si>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</si>
  <si>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</si>
  <si>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</si>
  <si>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</si>
  <si>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</si>
  <si>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</si>
  <si>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</si>
  <si>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</si>
  <si>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</si>
  <si>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</si>
  <si>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</si>
  <si>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</si>
  <si>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</si>
  <si>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</si>
  <si>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</si>
  <si>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</si>
  <si>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</si>
  <si>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</si>
  <si>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</si>
  <si>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</si>
  <si>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</si>
  <si>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</si>
  <si>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</si>
  <si>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</si>
  <si>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</si>
  <si>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</si>
  <si>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</si>
  <si>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</si>
  <si>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</si>
  <si>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</si>
  <si>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</si>
  <si>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</si>
  <si>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</si>
  <si>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</si>
  <si>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</si>
  <si>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</si>
  <si>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</si>
  <si>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</si>
  <si>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</si>
  <si>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</si>
  <si>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</si>
  <si>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</si>
  <si>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</si>
  <si>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</si>
  <si>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</si>
  <si>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</si>
  <si>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</si>
  <si>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</si>
  <si>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</si>
  <si>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</si>
  <si>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</si>
  <si>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</si>
  <si>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</si>
  <si>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</si>
  <si>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</si>
  <si>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</si>
  <si>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</si>
  <si>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</si>
  <si>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</si>
  <si>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</si>
  <si>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</si>
  <si>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</si>
  <si>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</si>
  <si>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</si>
  <si>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</si>
  <si>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</si>
  <si>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</si>
  <si>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</si>
  <si>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</si>
  <si>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</si>
  <si>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</si>
  <si>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</si>
  <si>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</si>
  <si>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</si>
  <si>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</si>
  <si>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</si>
  <si>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</si>
  <si>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</si>
  <si>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</si>
  <si>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</si>
  <si>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</si>
  <si>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</si>
  <si>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</si>
  <si>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</si>
  <si>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Canadian Imperial Bank of Commerce</t>
  </si>
  <si>
    <t>CIBC Legislative Covered Bond Programme Monthly Investor Report</t>
  </si>
  <si>
    <t xml:space="preserve">     Calculation Date:</t>
  </si>
  <si>
    <t xml:space="preserve">     Date of Report: </t>
  </si>
  <si>
    <t>This report contains information regarding CIBC Legislative Covered Bond Programme's Cover Pool as of the indicated Calculation Date.  The composition of the Cover Pool will change as Loans (and their Related Security) are added and removed from the Cover Pool from time to time and, accordingly, the characteristics and performance of the Loans (and their Related Security) in the Cover Pool will vary over time.</t>
  </si>
  <si>
    <t>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t>
  </si>
  <si>
    <r>
      <t>The information set forth below has been obtained and based upon sources believed by Canadian Imperial Bank of Commerce and CIBC World Markets Inc. (collectively, "</t>
    </r>
    <r>
      <rPr>
        <b/>
        <i/>
        <sz val="10"/>
        <rFont val="Arial"/>
        <family val="2"/>
      </rPr>
      <t>CIBC</t>
    </r>
    <r>
      <rPr>
        <i/>
        <sz val="10"/>
        <rFont val="Arial"/>
        <family val="2"/>
      </rPr>
      <t>") to be accurate, however, CIBC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t>
    </r>
  </si>
  <si>
    <t>THESE COVERED BONDS HAVE NOT BEEN APPROVED OR DISAPPROVED BY CMHC NOR HAS CMHC PASSED UPON THE ACCURACY OR ADEQUACY OF THIS DISCLOSURE DOCUMENT. THESE COVERED BONDS ARE NOT INSURED OR GUARANTEED BY CMHC OR THE GOVERNMENT OF CANADA OR ANY OTHER AGENCY THEREOF.</t>
  </si>
  <si>
    <t>Effective July 1, 2014, the Guarantor employs the methodology set out below to determine the indexed valuations for Properties relating to the Loans in the Covered Bond Portfolio (the “Indexation Methodology”) for purposes of the Asset Coverage Test, the Amortization Test, the Valuation Calculation and in calculating the value of the covered bond collateral held as Contingent Collateral.  To account for subsequent price developments, the Guarantor has chosen to adjust the original market values of the Properties securing the Loans in the Covered Bond Portfolio by using the Teranet - National Bank House Price IndexTM  and the Teranet - National Bank Regional and Property Type Sub-IndicesTM, available by subscription at www.housepriceindex.ca (CIBC does not endorse or accept any responsibility for such sites or their content, privacy policy or security standards. See our terms of use at www.cibc.com/ca/terms-of-use.html for more details).</t>
  </si>
  <si>
    <t>The Teranet - National Bank House Price IndexTM is an independent representation of the rate of change of Canadian single-family home prices. The measurements are based on the property records of public land registries, where sale price is available. The Teranet - National Bank Regional and Property Type Sub-IndicesTM is an independent representation of the rate of change of Canadian home prices based on property types and regional characteristics. For each region, the Teranet - National Bank Regional and Property Type Sub-IndicesTM classifies properties into three categories (condo, row housing, single family) and provides an all-types combined index. As of the indicated Calculation Date, for each region, the all-types index is available and has been used.</t>
  </si>
  <si>
    <t>The relevant sub-indices are used to maintain updated market property values. At least quarterly, Property values are updated based on relative changes in sub-indices from the time of original valuation, and used in calculating the loan to value ratios. Properties in geographical areas not covered by the Teranet – National Bank Regional and Property Type Sub-IndicesTM are adjusted with the national average index, as captured by the Teranet – National Bank House Price IndexTM. At this time, New Brunswick, Saskatchewan and Prince Edward Island are not covered by the sub-indices. Material risks associated with using the Indexation Methodology include, but are not limited to, the factual correctness of the indices being relied upon, and, in the case of geographical areas not covered by the sub-indices, the risk that the Teranet - National Bank House Price IndexTM may not accurately capture idiosyncratic factors affecting local housing markets.</t>
  </si>
  <si>
    <t>As per the Canadian Registered Covered Bond Programs Guide (June 23, 2017) and pursuant to the definition of Indexation Methodology in the Master Definitions and Construction Agreement, notice of any change in the Indexation Methodology must be provided to CMHC and will be reflected in the then-current Investor Report.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t>
  </si>
  <si>
    <t>Programme Information</t>
  </si>
  <si>
    <t>Series</t>
  </si>
  <si>
    <t>Initial Principal Amount</t>
  </si>
  <si>
    <r>
      <t>CAD Equivalent</t>
    </r>
    <r>
      <rPr>
        <b/>
        <u/>
        <vertAlign val="superscript"/>
        <sz val="10"/>
        <rFont val="Arial"/>
        <family val="2"/>
      </rPr>
      <t>1</t>
    </r>
  </si>
  <si>
    <t>Expected Maturity</t>
  </si>
  <si>
    <t>Legal Final Maturity</t>
  </si>
  <si>
    <t>Coupon Rate</t>
  </si>
  <si>
    <t>Rate Type</t>
  </si>
  <si>
    <t>Maturity Type</t>
  </si>
  <si>
    <t>Covered Bond - Series CBL9</t>
  </si>
  <si>
    <t>Fixed</t>
  </si>
  <si>
    <t>Soft Bullet</t>
  </si>
  <si>
    <t>Covered Bond - Series CBL20</t>
  </si>
  <si>
    <t>Covered Bond - Series CBL22</t>
  </si>
  <si>
    <t>Covered Bond - Series CBL25</t>
  </si>
  <si>
    <t>Covered Bond - Series CBL26</t>
  </si>
  <si>
    <t>Covered Bond - Series CBL29</t>
  </si>
  <si>
    <t>Floating</t>
  </si>
  <si>
    <t>Covered Bond - Series CBL32</t>
  </si>
  <si>
    <t>Covered Bond - Series CBL33</t>
  </si>
  <si>
    <t>SONIA + 1.00%</t>
  </si>
  <si>
    <t>Covered Bond - Series CBL34</t>
  </si>
  <si>
    <t>Covered Bond - Series CBL35</t>
  </si>
  <si>
    <t>3 month BBSW +0.37%</t>
  </si>
  <si>
    <t>Covered Bond - Series CBL36</t>
  </si>
  <si>
    <t>Covered Bond - Series CBL37</t>
  </si>
  <si>
    <t>Covered Bond - Series CBL38</t>
  </si>
  <si>
    <t>Covered Bond - Series CBL39</t>
  </si>
  <si>
    <t>Covered Bond - Series CBL40</t>
  </si>
  <si>
    <t>SOFR +0.45%</t>
  </si>
  <si>
    <t>Covered Bond - Series CBL41</t>
  </si>
  <si>
    <t>Covered Bond - Series CBL42</t>
  </si>
  <si>
    <t>SONIA + 0.53%</t>
  </si>
  <si>
    <t>Covered Bond - Series CBL43</t>
  </si>
  <si>
    <t>Covered Bond - Series CBL44</t>
  </si>
  <si>
    <t>3 month BBSW +0.93%</t>
  </si>
  <si>
    <t>Covered Bond - Series CBL45</t>
  </si>
  <si>
    <t>Notes</t>
  </si>
  <si>
    <t>1. CAD Equivalent is based on Covered Bond Swap Translation Rate in the Supplementary Information section on Page 2.</t>
  </si>
  <si>
    <t>Key Parties</t>
  </si>
  <si>
    <t>Issuer, Seller, Servicer,</t>
  </si>
  <si>
    <t>Cash Manager, Account Bank,</t>
  </si>
  <si>
    <t>GDA Provider, Interest Rate Swap</t>
  </si>
  <si>
    <t>Provider, Covered Bond Swap</t>
  </si>
  <si>
    <t>Provider</t>
  </si>
  <si>
    <t>Bond Trustee, Custodian</t>
  </si>
  <si>
    <t>Computershare Trust Company of Canada</t>
  </si>
  <si>
    <t>Guarantor</t>
  </si>
  <si>
    <t>CIBC Covered Bond (Legislative) Guarantor Limited Partnership</t>
  </si>
  <si>
    <t>Asset Monitor</t>
  </si>
  <si>
    <t>Ernst &amp; Young LLP</t>
  </si>
  <si>
    <t>Standby Account Bank, Standby</t>
  </si>
  <si>
    <t>The Bank of Nova Scotia (Moody's: P-1; Fitch: F1+/AA)</t>
  </si>
  <si>
    <t xml:space="preserve">GDA Provider </t>
  </si>
  <si>
    <t>Paying Agents</t>
  </si>
  <si>
    <t>HSBC Bank plc and HSBC Bank USA, National Association</t>
  </si>
  <si>
    <t>BTA Institutional Services Australia Limited</t>
  </si>
  <si>
    <t>UBS AG</t>
  </si>
  <si>
    <t>Credit Suisse AG</t>
  </si>
  <si>
    <t>Canadian Imperial Bank of Commerce Credit Ratings</t>
  </si>
  <si>
    <t>Moody's</t>
  </si>
  <si>
    <t>Fitch</t>
  </si>
  <si>
    <t>Short-term</t>
  </si>
  <si>
    <t>P-1</t>
  </si>
  <si>
    <t>F1+</t>
  </si>
  <si>
    <r>
      <t>Deposit/Counterparty</t>
    </r>
    <r>
      <rPr>
        <vertAlign val="superscript"/>
        <sz val="10"/>
        <rFont val="Arial"/>
        <family val="2"/>
      </rPr>
      <t>1</t>
    </r>
  </si>
  <si>
    <t>Aa2</t>
  </si>
  <si>
    <t>AA</t>
  </si>
  <si>
    <r>
      <t>Senior Debt</t>
    </r>
    <r>
      <rPr>
        <vertAlign val="superscript"/>
        <sz val="10"/>
        <rFont val="Arial"/>
        <family val="2"/>
      </rPr>
      <t>2</t>
    </r>
  </si>
  <si>
    <t>A2</t>
  </si>
  <si>
    <t>AA-</t>
  </si>
  <si>
    <r>
      <t>Rating outlook</t>
    </r>
    <r>
      <rPr>
        <vertAlign val="superscript"/>
        <sz val="10"/>
        <rFont val="Arial"/>
        <family val="2"/>
      </rPr>
      <t>3</t>
    </r>
  </si>
  <si>
    <t>Stable</t>
  </si>
  <si>
    <t>1. Moody’s Long Term Deposit and Counterparty Risk Assessment Rating; Fitch Long Term Deposit Rating and Derivative Counterparty Rating.</t>
  </si>
  <si>
    <t xml:space="preserve">2. Moody’s Senior Unsecured Debt Rating; Fitch Long Term Issuer Default Rating. </t>
  </si>
  <si>
    <t>3. On April 3, 2020, Fitch revised its outlook on Canada's big six banks from stable to negative on account of Coronavirus impact. On July 16, 2021, this outlook was revised back to stable for CIBC, TD, and RBC.</t>
  </si>
  <si>
    <t>Covered Bond Credit Ratings</t>
  </si>
  <si>
    <t>DBRS</t>
  </si>
  <si>
    <t>Aaa</t>
  </si>
  <si>
    <t>AAA</t>
  </si>
  <si>
    <t>Rating Triggers and Requirements*</t>
  </si>
  <si>
    <t>*Moody’s ratings are in respect of unsecured, unguaranteed and unsubordinated debt obligations.  Fitch ratings are in respect of issuer default ratings unless otherwise noted below.</t>
  </si>
  <si>
    <t>Description of Ratings Trigger</t>
  </si>
  <si>
    <t>Counterparty</t>
  </si>
  <si>
    <t>Rating Triggers</t>
  </si>
  <si>
    <t>Test Result</t>
  </si>
  <si>
    <t>Result if Test Failed</t>
  </si>
  <si>
    <r>
      <t>Account Bank &amp; GDA Provider</t>
    </r>
    <r>
      <rPr>
        <b/>
        <vertAlign val="superscript"/>
        <sz val="10"/>
        <rFont val="Arial"/>
        <family val="2"/>
      </rPr>
      <t>1</t>
    </r>
  </si>
  <si>
    <t>CIBC</t>
  </si>
  <si>
    <t>Pass</t>
  </si>
  <si>
    <t>Replace</t>
  </si>
  <si>
    <t>Long-term</t>
  </si>
  <si>
    <t>A(low)</t>
  </si>
  <si>
    <t>A</t>
  </si>
  <si>
    <t>R-1(middle)</t>
  </si>
  <si>
    <t>F1</t>
  </si>
  <si>
    <t>Standby Account Bank &amp; Standby</t>
  </si>
  <si>
    <t>BNS</t>
  </si>
  <si>
    <r>
      <t>GDA Provider</t>
    </r>
    <r>
      <rPr>
        <b/>
        <vertAlign val="superscript"/>
        <sz val="10"/>
        <rFont val="Arial"/>
        <family val="2"/>
      </rPr>
      <t>1</t>
    </r>
  </si>
  <si>
    <t>Servicer Deposit Threshold</t>
  </si>
  <si>
    <t>Transfer collections within two business days</t>
  </si>
  <si>
    <r>
      <t>Ratings</t>
    </r>
    <r>
      <rPr>
        <b/>
        <vertAlign val="superscript"/>
        <sz val="10"/>
        <rFont val="Arial"/>
        <family val="2"/>
      </rPr>
      <t>1</t>
    </r>
  </si>
  <si>
    <t>of collection to (i) Cash Manager, prior to Cash</t>
  </si>
  <si>
    <t>Manager's downgrade below Cash Management</t>
  </si>
  <si>
    <t>P-1(cr)</t>
  </si>
  <si>
    <t>Deposit Ratings, (ii) GDA Account.</t>
  </si>
  <si>
    <t>Cash Management Deposit</t>
  </si>
  <si>
    <t xml:space="preserve">Cash Manager to direct the Servicer to deposit </t>
  </si>
  <si>
    <t>all Revenue Receipts and Principal Receipts</t>
  </si>
  <si>
    <t xml:space="preserve">directly into the GDA Account within two </t>
  </si>
  <si>
    <t>business days</t>
  </si>
  <si>
    <t>Servicer Replacement Ratings</t>
  </si>
  <si>
    <t>Baa2</t>
  </si>
  <si>
    <t>F2</t>
  </si>
  <si>
    <t>Cash Manager Required Ratings</t>
  </si>
  <si>
    <t>P-2(cr)</t>
  </si>
  <si>
    <t>Registered Title Transfer Ratings</t>
  </si>
  <si>
    <t xml:space="preserve">Registered title to mortgages in the Covered Bond </t>
  </si>
  <si>
    <t>Baa1</t>
  </si>
  <si>
    <t>BBB (high)</t>
  </si>
  <si>
    <t>BBB+</t>
  </si>
  <si>
    <t xml:space="preserve">Portfolio transferred to Guarantor (or one of its </t>
  </si>
  <si>
    <t xml:space="preserve">general partners on its behalf) or the Bond </t>
  </si>
  <si>
    <t>Trustee, as applicable</t>
  </si>
  <si>
    <t>Interest Rate Swap Provider</t>
  </si>
  <si>
    <r>
      <t>Initial Rating Event</t>
    </r>
    <r>
      <rPr>
        <vertAlign val="superscript"/>
        <sz val="10"/>
        <rFont val="Arial"/>
        <family val="2"/>
      </rPr>
      <t>2</t>
    </r>
  </si>
  <si>
    <t>Credit support, obtain a guarantee or replace</t>
  </si>
  <si>
    <t>Subsequent Rating Event</t>
  </si>
  <si>
    <t>A3</t>
  </si>
  <si>
    <t>BBB(high)</t>
  </si>
  <si>
    <t>BBB-</t>
  </si>
  <si>
    <t>P-2</t>
  </si>
  <si>
    <t>R-2(high)</t>
  </si>
  <si>
    <t>F3</t>
  </si>
  <si>
    <r>
      <t>Covered Bond Swap Provider</t>
    </r>
    <r>
      <rPr>
        <b/>
        <vertAlign val="superscript"/>
        <sz val="10"/>
        <rFont val="Arial"/>
        <family val="2"/>
      </rPr>
      <t>3</t>
    </r>
  </si>
  <si>
    <t>A2(cr)</t>
  </si>
  <si>
    <t>A3(cr)</t>
  </si>
  <si>
    <t>Contingent Collateral Ratings</t>
  </si>
  <si>
    <t>Make payments under Covered Bond Swap</t>
  </si>
  <si>
    <t>Agreements, unless conditions outlined in</t>
  </si>
  <si>
    <t>the Covered Bond Swap Agreement are met</t>
  </si>
  <si>
    <t>1. Fitch long-term ratings are in respect of the issuer's deposits rating.</t>
  </si>
  <si>
    <t>2. Prior to CBL19, if the swap provider does not have a short-term rating assigned to it by Moody's, then the long-term rating trigger of A1 would apply.</t>
  </si>
  <si>
    <t>3. For CBL 18 and subsequent issuances, Fitch long-term Initial Rating Event trigger is A-. For CBL 15 up to and including CBL24, Fitch Subsequent Rating Event triggers are F2 and BBB+. For CBL 20 up to including CBL21,</t>
  </si>
  <si>
    <t xml:space="preserve">   Moody's triggers are linked to Counterparty Risk Assessment ratings as follows: Prime-1(cr) and A2(cr) with respect to Initial Rating Event and Prime-2(cr) and A3(cr) with respect to Subsequent Rating Event.</t>
  </si>
  <si>
    <t xml:space="preserve">  For CBL22 and subsequent issuances, Moody's triggers are linked to long-term Counterparty Risk Assessment ratings as follows: A2(cr) with respect to Initial Rating Event and A3(cr) with respect to Subsequent Rating Event.</t>
  </si>
  <si>
    <t>Intercompany Loans (CAD)</t>
  </si>
  <si>
    <t>Guarantee Loan:</t>
  </si>
  <si>
    <t>Demand Loan:</t>
  </si>
  <si>
    <t>1. Intercompany Loan balance on the Calculation Date is equal to the Intercompany Loan balance on the prior Calculation Date plus new advances and minus repayments in the Calculation Period ending on the Calculation Date.</t>
  </si>
  <si>
    <t>Demand Loan Repayment Event</t>
  </si>
  <si>
    <t>a)</t>
  </si>
  <si>
    <t xml:space="preserve">Has the bank been required to assign the Interest Rate Swap Agreement to a third party? </t>
  </si>
  <si>
    <t>No</t>
  </si>
  <si>
    <t>b)</t>
  </si>
  <si>
    <t>Has a Notice to Pay been served to the Guarantor?</t>
  </si>
  <si>
    <t>c)</t>
  </si>
  <si>
    <t>Has the Intercompany Loan Agreement been terminated or the revolving commitment hereunder not renewed?</t>
  </si>
  <si>
    <t>d)</t>
  </si>
  <si>
    <t>To the extent that Fitch is a Rating Agency, is the issuer default rating of the Issuer assigned by Fitch less than</t>
  </si>
  <si>
    <t>the Fitch Demand Loan Repayment Ratings?</t>
  </si>
  <si>
    <t>Fitch Demand Loan Repayment Ratings</t>
  </si>
  <si>
    <t>Events of Default &amp; Test Compliance</t>
  </si>
  <si>
    <t>Issuer Event of Default</t>
  </si>
  <si>
    <t>Guarantor LP Event of Default</t>
  </si>
  <si>
    <t>Material Issues &amp; Deficiencies</t>
  </si>
  <si>
    <t>Supplementary Information</t>
  </si>
  <si>
    <t>ISIN Code</t>
  </si>
  <si>
    <t>Covered Bond Swap Provider</t>
  </si>
  <si>
    <t>Covered Bond Swap Translation Rate</t>
  </si>
  <si>
    <t>CH0305398254</t>
  </si>
  <si>
    <t>Covered Bond - Series CBL9-2</t>
  </si>
  <si>
    <t>CH0413618346</t>
  </si>
  <si>
    <t>Covered Bond - Series CBL20-2</t>
  </si>
  <si>
    <t>XS2025468542</t>
  </si>
  <si>
    <t>XS2146086181</t>
  </si>
  <si>
    <t>Covered Bond - Series CBL25-2</t>
  </si>
  <si>
    <t>CH0528881185</t>
  </si>
  <si>
    <t>CH0537261874</t>
  </si>
  <si>
    <t>XS2337335710</t>
  </si>
  <si>
    <t>XS2356566047</t>
  </si>
  <si>
    <r>
      <t>Covered Bond - Series CBL34</t>
    </r>
    <r>
      <rPr>
        <vertAlign val="superscript"/>
        <sz val="10"/>
        <color theme="1"/>
        <rFont val="Arial"/>
        <family val="2"/>
      </rPr>
      <t>1</t>
    </r>
  </si>
  <si>
    <t>USC24285JP17 / US13607GRX42</t>
  </si>
  <si>
    <t>AU3FN0062956</t>
  </si>
  <si>
    <t>XS2393661397</t>
  </si>
  <si>
    <t>Covered Bond - Series CBL36-2</t>
  </si>
  <si>
    <t>Covered Bond - Series CBL36-3</t>
  </si>
  <si>
    <t>XS2421002390</t>
  </si>
  <si>
    <t>USC24285N843 / US13607GRZ99</t>
  </si>
  <si>
    <t>XS2454011839</t>
  </si>
  <si>
    <t>XS2455366232</t>
  </si>
  <si>
    <t>CH1179534958</t>
  </si>
  <si>
    <t>XS249240680</t>
  </si>
  <si>
    <t>CH1196216993</t>
  </si>
  <si>
    <t>AU3FN0070124</t>
  </si>
  <si>
    <t>AU3CB0290781</t>
  </si>
  <si>
    <t>1. Reg S ISIN / 144A ISIN</t>
  </si>
  <si>
    <t>Cover Pool Summary Statistics</t>
  </si>
  <si>
    <r>
      <t>Asset Type</t>
    </r>
    <r>
      <rPr>
        <vertAlign val="superscript"/>
        <sz val="10"/>
        <rFont val="Arial"/>
        <family val="2"/>
      </rPr>
      <t>1</t>
    </r>
  </si>
  <si>
    <t>Current Balance (CAD)</t>
  </si>
  <si>
    <t>Previous Month Balance (CAD)</t>
  </si>
  <si>
    <t>Number of Loans in Pool</t>
  </si>
  <si>
    <t>Number of Properties</t>
  </si>
  <si>
    <t>Number of Primary Borrowers</t>
  </si>
  <si>
    <t>Average Loan Size (CAD)</t>
  </si>
  <si>
    <r>
      <t>Weighted Average Current LTV</t>
    </r>
    <r>
      <rPr>
        <vertAlign val="superscript"/>
        <sz val="10"/>
        <rFont val="Arial"/>
        <family val="2"/>
      </rPr>
      <t>2</t>
    </r>
  </si>
  <si>
    <r>
      <t>Weighted Average Current LTV (unindexed)</t>
    </r>
    <r>
      <rPr>
        <vertAlign val="superscript"/>
        <sz val="10"/>
        <rFont val="Arial"/>
        <family val="2"/>
      </rPr>
      <t>3</t>
    </r>
  </si>
  <si>
    <t>Weighted Average Mortgage Rate</t>
  </si>
  <si>
    <t>Weighted Average Original Term (Months)</t>
  </si>
  <si>
    <t>Weighted Average Remaining Term (Months)</t>
  </si>
  <si>
    <t>Weighted Average Seasoning (Months)</t>
  </si>
  <si>
    <r>
      <t>Weighted Average Authorized LTV</t>
    </r>
    <r>
      <rPr>
        <vertAlign val="superscript"/>
        <sz val="10"/>
        <rFont val="Arial"/>
        <family val="2"/>
      </rPr>
      <t>3</t>
    </r>
  </si>
  <si>
    <r>
      <t>Weighted Average Original LTV</t>
    </r>
    <r>
      <rPr>
        <vertAlign val="superscript"/>
        <sz val="10"/>
        <rFont val="Arial"/>
        <family val="2"/>
      </rPr>
      <t>3</t>
    </r>
  </si>
  <si>
    <t>Weighted Average Maturity of Outstanding Bonds (Months)</t>
  </si>
  <si>
    <t>1. All loans are amortizing mortgages</t>
  </si>
  <si>
    <t>2. Weighted Average Current LTV is calculated based on indexed property values as per the Indexation Methodology.</t>
  </si>
  <si>
    <t>3. Weighted Average Current LTV (unindexed), Weighted Average Authorized LTV and Weighted Average Original LTV are calculated based on appraisal amount at origination.</t>
  </si>
  <si>
    <t>OSFI Covered Bond Ratio</t>
  </si>
  <si>
    <r>
      <t>OSFI Covered Bond Ratio</t>
    </r>
    <r>
      <rPr>
        <vertAlign val="superscript"/>
        <sz val="10"/>
        <rFont val="Arial"/>
        <family val="2"/>
      </rPr>
      <t>1</t>
    </r>
    <r>
      <rPr>
        <sz val="10"/>
        <rFont val="Arial"/>
        <family val="2"/>
      </rPr>
      <t>:</t>
    </r>
  </si>
  <si>
    <t>OSFI Covered Bond Ratio Limit:</t>
  </si>
  <si>
    <t xml:space="preserve">1. Effective August 1, 2019, the covered bond limit ratio is calculated as follows: total assets pledged for covered bonds divided by total on-balance sheet assets. </t>
  </si>
  <si>
    <t xml:space="preserve">   Total assets pledged for covered bonds is calculated as follows: Canadian dollar equivalent of covered bonds outstanding multiplied by the level of overcollateralization, as per section 4.3.8 of the CMHC Guide.</t>
  </si>
  <si>
    <t>Asset Coverage Test (CAD)</t>
  </si>
  <si>
    <r>
      <t xml:space="preserve">A = lesser of (i) LTV Adjusted Loan Balance </t>
    </r>
    <r>
      <rPr>
        <vertAlign val="superscript"/>
        <sz val="10"/>
        <color theme="1"/>
        <rFont val="Arial"/>
        <family val="2"/>
      </rPr>
      <t>1</t>
    </r>
    <r>
      <rPr>
        <sz val="10"/>
        <color theme="1"/>
        <rFont val="Arial"/>
        <family val="2"/>
      </rPr>
      <t xml:space="preserve"> and</t>
    </r>
  </si>
  <si>
    <t xml:space="preserve">   Method for Calculating "A":</t>
  </si>
  <si>
    <t>ii</t>
  </si>
  <si>
    <t xml:space="preserve">      (ii) Asset Percentage Adjusted Loan Balance</t>
  </si>
  <si>
    <t xml:space="preserve">   Asset Percentage:</t>
  </si>
  <si>
    <t>B = Principal Receipts</t>
  </si>
  <si>
    <t xml:space="preserve">   Minimum Asset Percentage:</t>
  </si>
  <si>
    <t xml:space="preserve">C = the sum of (i) Cash Capital Contributions, (ii) unapplied </t>
  </si>
  <si>
    <t xml:space="preserve">   Maximum Asset Percentage:</t>
  </si>
  <si>
    <t xml:space="preserve">advances under the Intercompany Loan Agreement and </t>
  </si>
  <si>
    <t>(iii) unapplied proceeds from sale of Randomly Selected</t>
  </si>
  <si>
    <t xml:space="preserve">   Guide OC Minimum:</t>
  </si>
  <si>
    <r>
      <t xml:space="preserve">   Level of Overcollateralization</t>
    </r>
    <r>
      <rPr>
        <vertAlign val="superscript"/>
        <sz val="10"/>
        <rFont val="Arial"/>
        <family val="2"/>
      </rPr>
      <t>2</t>
    </r>
    <r>
      <rPr>
        <sz val="10"/>
        <rFont val="Arial"/>
        <family val="2"/>
      </rPr>
      <t>:</t>
    </r>
  </si>
  <si>
    <t>D = Substitute Assets</t>
  </si>
  <si>
    <t>E = Reserve Fund</t>
  </si>
  <si>
    <t>Y = Contingent Collateral Amount</t>
  </si>
  <si>
    <t>Z = Negative Carry Factor calculation</t>
  </si>
  <si>
    <t xml:space="preserve">   Adjusted Aggregate Asset Amount = A+B+C+D+E-Y-Z</t>
  </si>
  <si>
    <t>Asset Coverage Test</t>
  </si>
  <si>
    <t>1. Loan-to-value ratios (LTV's) are calculated based on indexed property values as per the Indexation Methodology.</t>
  </si>
  <si>
    <t xml:space="preserve">2. Per Section 4.3.8 of the CMHC Guide, (A) the lesser of (i) the total amount of cover pool collateral and (ii) the amount of cover pool collateral required to collateralize the covered bonds outstanding and </t>
  </si>
  <si>
    <t>ensure the Asset Coverage Test is met, divided by (B) the Canadian dollar equivalent of the principal amount of covered bonds outstanding under the registered covered bond program.</t>
  </si>
  <si>
    <t>Valuation Calculation (CAD)</t>
  </si>
  <si>
    <t>Trading Value of Covered Bonds</t>
  </si>
  <si>
    <r>
      <t>A = LTV Adjusted Loan Present Value</t>
    </r>
    <r>
      <rPr>
        <vertAlign val="superscript"/>
        <sz val="10"/>
        <rFont val="Arial"/>
        <family val="2"/>
      </rPr>
      <t>1</t>
    </r>
  </si>
  <si>
    <t>Weighted average rate used for discounting</t>
  </si>
  <si>
    <t>D = Trading Value of Substitute Assets</t>
  </si>
  <si>
    <t>F = Trading Value of Swap Collateral</t>
  </si>
  <si>
    <t xml:space="preserve">      Asset Value: A+B+C+D+E+F</t>
  </si>
  <si>
    <t>Valuation Calculation</t>
  </si>
  <si>
    <t xml:space="preserve">Pre-Maturity Test </t>
  </si>
  <si>
    <t>(Applicable to Hard Bullet Covered Bonds)</t>
  </si>
  <si>
    <t>Pre-Maturity Minimum Ratings</t>
  </si>
  <si>
    <t>Pre-Maturity Test</t>
  </si>
  <si>
    <t>N/A</t>
  </si>
  <si>
    <t>Following a breach of the Pre-Maturity Test in respect of a Series of Hard Bullet Covered Bonds, and unless the Pre-Maturity Ledger is otherwise funded from other sources, the Partnership shall offer to sell Randomly</t>
  </si>
  <si>
    <t>Selected Loans.</t>
  </si>
  <si>
    <t>Reserve Fund</t>
  </si>
  <si>
    <t>Reserve Fund Required Amount Ratings</t>
  </si>
  <si>
    <t>Are the ratings of the Issuer below the Reserve Fund Required Amount Ratings?</t>
  </si>
  <si>
    <t xml:space="preserve">If the ratings of the Issuer fall below the Reserve Fund Required Amount Ratings, then the Guarantor shall credit or cause to be credited to the Reserve Fund funds up to an amount equal to the Reserve </t>
  </si>
  <si>
    <t>Fund Required Amount with Available Revenue Receipts and Available Principal Receipts.</t>
  </si>
  <si>
    <t>Reserve Fund Balance:</t>
  </si>
  <si>
    <t>Amortization Test</t>
  </si>
  <si>
    <t>Event of Default on the part of the Registered Issuer?</t>
  </si>
  <si>
    <t xml:space="preserve">Do any Covered Bonds remain outstanding? </t>
  </si>
  <si>
    <t>Yes</t>
  </si>
  <si>
    <t>Amortization Test Required?</t>
  </si>
  <si>
    <t>Cover Pool - Loans</t>
  </si>
  <si>
    <t>Remaining Principal Balance Distribution (CAD)</t>
  </si>
  <si>
    <t>Percentage</t>
  </si>
  <si>
    <t>Principal Balance</t>
  </si>
  <si>
    <t>99,999 and below</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</si>
  <si>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</si>
  <si>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</si>
  <si>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</si>
  <si>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</si>
  <si>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</si>
  <si>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</si>
  <si>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</si>
  <si>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</si>
  <si>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</si>
  <si>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</si>
  <si>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</si>
  <si>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</si>
  <si>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</si>
  <si>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</si>
  <si>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</si>
  <si>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</si>
  <si>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</si>
  <si>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</si>
  <si>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1,000,000 and above</t>
  </si>
  <si>
    <t>Rate Type Distribution</t>
  </si>
  <si>
    <t>Variable</t>
  </si>
  <si>
    <t>Occupancy Type Distribution</t>
  </si>
  <si>
    <t>Not Owner Occupied</t>
  </si>
  <si>
    <t>Owner Occupied</t>
  </si>
  <si>
    <t>Mortgage Rate Distribution</t>
  </si>
  <si>
    <t>1.9999% and Below</t>
  </si>
  <si>
    <t>2.0000% - 2.4999%</t>
  </si>
  <si>
    <t>2.5000% - 2.9999%</t>
  </si>
  <si>
    <t>3.0000% - 3.4999%</t>
  </si>
  <si>
    <t>3.5000% - 3.9999%</t>
  </si>
  <si>
    <t>Remaining Term Distribution</t>
  </si>
  <si>
    <t>5.99 months and Below</t>
  </si>
  <si>
    <t>6.00 - 11.99 months</t>
  </si>
  <si>
    <t>12.00 - 23.99 months</t>
  </si>
  <si>
    <t>24.00 - 35.99 months</t>
  </si>
  <si>
    <t>36.00 - 41.99 months</t>
  </si>
  <si>
    <t>42.00 - 47.99 months</t>
  </si>
  <si>
    <t>48.00 - 53.99 months</t>
  </si>
  <si>
    <t>54.00 - 59.99 months</t>
  </si>
  <si>
    <t>60.00 months and Above</t>
  </si>
  <si>
    <t>Property Type Distribution</t>
  </si>
  <si>
    <t>Condominium</t>
  </si>
  <si>
    <t>Detached</t>
  </si>
  <si>
    <t>Multi-Residential</t>
  </si>
  <si>
    <t>Semi-Detached</t>
  </si>
  <si>
    <t>Townhouse</t>
  </si>
  <si>
    <t>Multi-Dimensional Distribution by Region, LTV* and Arrears</t>
  </si>
  <si>
    <t>*Note: Loan-to-value ratios (LTV's) are calculated based on indexed property values as per the Indexation Methodology.</t>
  </si>
  <si>
    <t>Days Delinquent</t>
  </si>
  <si>
    <t>Current-&lt;30</t>
  </si>
  <si>
    <t>LTV</t>
  </si>
  <si>
    <t>British Columbia</t>
  </si>
  <si>
    <t>Prairies</t>
  </si>
  <si>
    <t>Ontario</t>
  </si>
  <si>
    <t>Quebec</t>
  </si>
  <si>
    <t>Atlantic</t>
  </si>
  <si>
    <t>&lt;20</t>
  </si>
  <si>
    <t>20.01 - 30.00</t>
  </si>
  <si>
    <t>30.01 - 40.00</t>
  </si>
  <si>
    <t>40.01 - 50.00</t>
  </si>
  <si>
    <t>50.01 - 55.00</t>
  </si>
  <si>
    <t>55.01 - 60.00</t>
  </si>
  <si>
    <t>60.01 - 65.00</t>
  </si>
  <si>
    <t>65.01 - 70.00</t>
  </si>
  <si>
    <t>70.01 - 75.00</t>
  </si>
  <si>
    <t>75.01 - 80.00</t>
  </si>
  <si>
    <t>&gt;80.00</t>
  </si>
  <si>
    <t>30-&lt;60</t>
  </si>
  <si>
    <t>60-&lt;90</t>
  </si>
  <si>
    <t>90+</t>
  </si>
  <si>
    <t>Multi-Dimensional Distribution by LTV* and Credit Score</t>
  </si>
  <si>
    <t>&lt;599</t>
  </si>
  <si>
    <t>600 - 650</t>
  </si>
  <si>
    <t>651 - 700</t>
  </si>
  <si>
    <t>701 - 750</t>
  </si>
  <si>
    <t>751 - 800</t>
  </si>
  <si>
    <t>&gt;800</t>
  </si>
  <si>
    <t>Cover Pool - Substitute Assets</t>
  </si>
  <si>
    <t>Type</t>
  </si>
  <si>
    <t>Amount</t>
  </si>
  <si>
    <t>Ratings</t>
  </si>
  <si>
    <t xml:space="preserve">This CIBC Legislative Covered Bond Programme is not endorsed, sold or promoted by Teranet Inc. (“Teranet”) or National Bank of Canada (“NBC”) or any of their third party licensors.  None of Teranet, NBC  or their third party licensors make any representation or warranty, express or implied, to the parties to this CIBC Legislative Covered Bond Programme or any member of the public regarding the advisability or recommendation of investing in this CIBC Legislative Covered Bond Programme particularly or concerning the results to be obtained from the Teranet-National Bank House Price Index and the Teranet-National Bank Regional and Property Type Sub-Indices (the “Index”) and its ability to track the performance of the residential real estate and housing markets or concerning the extent to which the capital value or income return of this CIBC Legislative Covered Bond Programme matches or will match the performance of the Index or the levels at which Index may stand at a particular date.  </t>
  </si>
  <si>
    <t>Teranet, NBC and their third party licensor’s only relationship to CIBC as licensee is the licensing of certain trademarks and trade names of Teranet and NBC and the third party licensors without regards to CIBC as licensee or this CIBC Legislative Covered Bond Programme. Teranet, NBC and their third party licensors have no obligation to take the needs of CIBC as licensee or the parties to this CIBC Legislative Covered Bond Programme into consideration in determining, composing or calculating the Index.  None of Teranet, NBC or their third party licensors is responsible for and none has participated in determining the pricing, quantities or timing of the execution of this CIBC Legislative Covered Bond Programme by the parties thereto or the assessment or method of settlement calculation therefore.  Teranet, NBC and their third party licensors have no obligation or liability in connection with the administration, marketing or trading of this CIBC Legislative Covered Bond Programme.</t>
  </si>
  <si>
    <t>None of Teranet, NBC, their third party licensors or any of their affiliates guarantees the adequacy, accuracy, timeliness or completeness of the Index or any data included therein, or any communications related thereto.  Teranet, NBC, their third party licensors or any of their affiliates shall not be subject to any damages or liabilities for any errors, omissions or delays of the dissemination of the Index.  Teranet, NBC, their third party licensors or any of their affiliates make no express or implied warranties, and expressly disclaim all warranties or merchantability or fitness for a particular purpose or use with respect to the Index or any data included therein.  Without limiting any of the foregoing, in no event whatsoever shall Teranet, NBC, their third party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the trademarks of Teranet Inc. and National Bank of Canada, and have been licensed for use by CIBC.</t>
  </si>
  <si>
    <t>Per CMHC Guide, covered bonds may bear interest at any rate and any payment frequency. Interest rate may be fixed or floating coupons.</t>
  </si>
  <si>
    <t>Mortgage assets are grouped based on contractual maturity, assuming no prepayment.</t>
  </si>
  <si>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</si>
  <si>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Covered Bond shall be redeemed at its Final Redemption Amount specified in the applicable Final Terms in the Specified Currency on the Final Maturity Date.
If an Extended Due for Payment Date is specified as applicable in the Final Terms for a Series of Covered Bonds and the Issuer has failed to pay the Final Redemption Amount on the Final Maturity Date specified in the Final Terms and, following service of a Notice to Pay on the Guarantor, the Guarantor has insufficient moneys available in accordance with the Guarantee Priority of Payments to pay in full the Guaranteed Amounts corresponding to the Final Redemption Amount of the relevant Series of Covered Bonds, then payment of the unpaid amount by the Guarantor under the Covered Bond Guarantee shall be deferred until the Extended Due for Payment Date.</t>
  </si>
  <si>
    <t>Indexed LTV of a loan is the ratio of the current balance divided by the value given to the property securing the loan by the most recent valuation. Please see Latest Valuation and Current Balance in the Master Definitions and Construction Agreement for details.</t>
  </si>
  <si>
    <t>Means the value of a residential property securing an Eligible Loan included in the covered bond collateral of a registered covered bond program as most recently determined or assessed in accordance with the underwriting policies of the registered issuer or, if applicable, an Affiliate of the registered issuer (whether upon origination or renewal of the Eligible Loan or subsequently thereto) or, if not capable of determination in accordance therewith, on the basis of the most recent sale price of the property.</t>
  </si>
  <si>
    <r>
      <t xml:space="preserve">Effective July 1, 2014, </t>
    </r>
    <r>
      <rPr>
        <sz val="11"/>
        <color indexed="12"/>
        <rFont val="Calibri"/>
        <family val="2"/>
      </rPr>
      <t>Original Market Value</t>
    </r>
    <r>
      <rPr>
        <b/>
        <sz val="11"/>
        <color indexed="12"/>
        <rFont val="Calibri"/>
        <family val="2"/>
      </rPr>
      <t xml:space="preserve"> </t>
    </r>
    <r>
      <rPr>
        <sz val="11"/>
        <color indexed="12"/>
        <rFont val="Calibri"/>
        <family val="2"/>
      </rPr>
      <t>must be indexed at least on a quarterly basis for the purposes of collateral valuation and overcollateralization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r>
  </si>
  <si>
    <t>Property values for LTV must be indexed at least on a quarterly basis.</t>
  </si>
  <si>
    <t>Loans made on the security of residential property that is located in Canada and consists of not more than four residential units.</t>
  </si>
  <si>
    <t>As per CMHC Guide, the guarantor entity shall be required, at the time of each transfer of covered bond collateral to the guarantor entity and each issuance of a series or tranche of covered bonds, to enter into one or more transactions, to the extent not already in place, the purpose or effect of which is to materially mitigate its risk of financial loss or exposure from fluctuations in interest rates or currency exchange rates affecting, or which may come to affect, its obligation to make one or more payments.</t>
  </si>
  <si>
    <t>Any loan that is 3 months or more in arrears.</t>
  </si>
  <si>
    <t>For all residential mortgage loans that have a LTV ratio of 80 per cent or less, the Bank’s Residential Real Estate Appraisal Guidelines for Retail Lending requires one of the following methods as an acceptable property valuation type:
• risk assessment models – third-party computer generated risk assessments which are used to assess whether the valuation meets the Bank’s predetermined risk parameters. Such risk assessment models provide the issuer with property valuation indemnity insurance and valuations are typically based on land title/sales histories, and municipally-assessed value information;
• desktop appraisals – a Bank-approved appraiser’s opinion of the property based on market information of the property;
• drive-by appraisals – a Bank-approved appraiser’s opinion of the property based on market information and an exterior inspection of the property; or
• full appraisal – a Bank-approved appraiser’s opinion of the property based on market information and an interior and exterior inspection of the property. As a temporary measure to address limitations in completing full appraisals due to COVID-19, a modified full appraisal was introduced. This valuation has become an accepted industry practice. It allows for interior inspections to be completed through pictures and/or videos provided by the occupant.</t>
  </si>
  <si>
    <t>The Guarantor must ensure that on each Calculation Date, the Adjusted Aggregate Asset Amount is in an amount at least equal to the Canadian Dollar Equivalent of the aggregate Principal Amount Outstanding of the Covered Bonds as calculated at the relevant Calculation Date.
Adjusted Aggregate Asset Amount means the amount calculated as at each Calculation Date as follows:                                           A+B+C+D+E-Y-Z, where
A: Lower of (1) the sum of the LTV Adjusted Loan Balance of each Loan in the Portfolio, net of Adjustments; and (2) the sum of the Asset Percentage Adjusted Loan Balance of each Loan in the Portfolio, net of Adjustments;
B: Principal receipts up to the related Calculation Date not otherwise applied on such Calculation Date;
C: The aggregate cash capital contributions made by Partners, proceeds advanced under the Intercompany Loan Agreement, and proceeds from any sale of Randomly Selected Loans, in each case, up to the Calculation Date but not otherwise applied;
D: The outstanding principal amount of any Substitute Assets;
E: The balance, if any, of the Reserve Fund;
Y: The sum of the Contingent Collateral Amount relating to any Contingent Collateral Notice with respect to the Interest Rate Swap Agreement and Covered Bond Swap Agreement;                                                                                                                                                                           Z: The weighted average remaining maturity expressed in years of all Covered Bonds then outstanding multiplied by the Canadian Dollar Equivalent of the aggregate Principal Amount Outstanding of the Covered Bonds multiplied by the Negative Carry Factor.</t>
  </si>
  <si>
    <t>For so long as the Covered Bonds remain outstanding, the Guarantor must ensure that the Valuation Calculation is performed for each Calculation Date. The results of the Valuation Calculation will be disclosed in the related Investor Report. The Valuation Calculation is equal to the Asset Value minus the Canadian Dollar Equivalent of the Trading Value of the aggregate Principal Outstanding of the Covered Bonds as calculated on the relevant Calculation Date.
Valuation Calculation = Asset Value - Trading Value of Covered Bonds
Asset Value = A + B + C + D + E + F, where
A: The sum of, for each Performing Eligible Loan, the lower of 1) its Present Value of on such Calculation Date, and 2) 80% x the Latest Valuation relating to such Loan, less any deemed reductions;
B: Principal receipts up to the Calculation Date not otherwise applied;
C: The aggregate amount of any Cash Capital Contributions made by Partners, proceeds advanced under the Intercompany Loan Agreement, and proceeds from any sale of Randomly Selected Loans, in each case, up to the Calculation Date but not otherwise applied;
D: The Trading value of any Substitute Assets;
E: The balance, if any, of the Reserve Fund;
F: The Trading Value of the Swap Collateral.</t>
  </si>
  <si>
    <t>This refers to the weighted average remaining term of the cover pool. The remaining term of a mortgage refers to the period remaining from Calculation Date until the maturity of the mortgage. The remaining life of a mortgage is based on the mortgage amortization period, which may be equal to, or longer than the remaining term of a mortgage.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amortization period.</t>
  </si>
  <si>
    <t>Cover Pool Amortisation Profile -  
Weighted Average Life [HTT General, G.3.4.1]</t>
  </si>
  <si>
    <t>Loan Seasoning</t>
  </si>
  <si>
    <t>Loan seasoning is calculated as the difference, in months, from Calculation Date to the loan’s funding date.</t>
  </si>
  <si>
    <t>https://www.cibc.com/en/about-cibc/investor-relations/debt-information/legislative-covered-bond.html</t>
  </si>
  <si>
    <t>CBD Article 14 disclosure requirements met.</t>
  </si>
  <si>
    <t>https://coveredbondlabel.com</t>
  </si>
  <si>
    <t>National OC per CMHC Covered Bond Guide Section 4.3.8 (%)</t>
  </si>
  <si>
    <t>intra-group</t>
  </si>
  <si>
    <t>Alberta</t>
  </si>
  <si>
    <t>Manitoba</t>
  </si>
  <si>
    <t>New Brunswick</t>
  </si>
  <si>
    <t>Newfoundland</t>
  </si>
  <si>
    <t>Nova Scotia</t>
  </si>
  <si>
    <t>Prince Edward Island</t>
  </si>
  <si>
    <t>Saskatchewan</t>
  </si>
  <si>
    <t>100,000 - 199,999</t>
  </si>
  <si>
    <t>200,000 - 299,999</t>
  </si>
  <si>
    <t>300,000 - 399,999</t>
  </si>
  <si>
    <t>400,000 - 499,999</t>
  </si>
  <si>
    <t>500,000 - 599,999</t>
  </si>
  <si>
    <t>600,000 - 699,999</t>
  </si>
  <si>
    <t>700,000 - 799,999</t>
  </si>
  <si>
    <t>800,000 - 899,999</t>
  </si>
  <si>
    <t>900,000 - 999,999</t>
  </si>
  <si>
    <t>2IGI19DL77OX0HC3ZE78</t>
  </si>
  <si>
    <t>Not Applicable</t>
  </si>
  <si>
    <t>The Bank of Nova Scotia</t>
  </si>
  <si>
    <t>L3I9ZG2KFGXZ61BMYR72</t>
  </si>
  <si>
    <t>549300FOILUVZ0QCR072</t>
  </si>
  <si>
    <t>335800KYQYOKBCE3AN50</t>
  </si>
  <si>
    <t>HSBC Bank plc</t>
  </si>
  <si>
    <t>MP6I5ZYZBEU3UXPYFY54</t>
  </si>
  <si>
    <t>HSBC Bank USA, National Association</t>
  </si>
  <si>
    <t>1IE8VN30JCEQV1H4R804</t>
  </si>
  <si>
    <t>254900R882POXXVAK772 (US) / BFM8T61CT2L1QCEMIK50 (Switzerland)</t>
  </si>
  <si>
    <t>ANGGYXNX0JLX3X63JN86</t>
  </si>
  <si>
    <t>FX Swap</t>
  </si>
  <si>
    <t>Interest Rate Swap</t>
  </si>
  <si>
    <r>
      <t>Intercompany Loan</t>
    </r>
    <r>
      <rPr>
        <b/>
        <vertAlign val="superscript"/>
        <sz val="10"/>
        <rFont val="Arial"/>
        <family val="2"/>
      </rPr>
      <t>1</t>
    </r>
    <r>
      <rPr>
        <b/>
        <sz val="10"/>
        <rFont val="Arial"/>
        <family val="2"/>
      </rPr>
      <t>:</t>
    </r>
  </si>
  <si>
    <t>Covered Bond - Series CBL46</t>
  </si>
  <si>
    <t>CA13607LCE17</t>
  </si>
  <si>
    <t>https://coveredbondlabel.com/issuer/141-canadian-imperial-bank-of-commerce</t>
  </si>
  <si>
    <t>Covered Bond - Series CBL47</t>
  </si>
  <si>
    <t>XS2607063497</t>
  </si>
  <si>
    <t>1. The Paying Agent in respect of Series 9, 20 and 43 is UBS AG. The Paying Agent in respect of Series 26, 29 and 41 is Credit Suisse AG.</t>
  </si>
  <si>
    <r>
      <t>Covered Bond - Series CBL38</t>
    </r>
    <r>
      <rPr>
        <vertAlign val="superscript"/>
        <sz val="10"/>
        <color theme="1"/>
        <rFont val="Arial"/>
        <family val="2"/>
      </rPr>
      <t>1</t>
    </r>
  </si>
  <si>
    <t>Covered Bond - Series CBL48</t>
  </si>
  <si>
    <t>SONIA + 0.63%</t>
  </si>
  <si>
    <t>Covered Bond - Series CBL49</t>
  </si>
  <si>
    <t>3 month BBSW +0.80%</t>
  </si>
  <si>
    <t>XS2609984633</t>
  </si>
  <si>
    <t>AU3FN0077574</t>
  </si>
  <si>
    <t>4.0000% - 4.4999%</t>
  </si>
  <si>
    <t>4.5000% - 4.9999%</t>
  </si>
  <si>
    <t>5.0000% - 5.4999%</t>
  </si>
  <si>
    <t>5.5000% - 5.9999%</t>
  </si>
  <si>
    <t>6.0000% and Above</t>
  </si>
  <si>
    <t>Repayment Type - Other</t>
  </si>
  <si>
    <t>Mortgages that are no longer amortizing as a result of fixed payment VRMs.</t>
  </si>
  <si>
    <t>Covered Bond - Series CBL50</t>
  </si>
  <si>
    <t>Covered Bond - Series CBL51</t>
  </si>
  <si>
    <t>SOFR + 0.68%</t>
  </si>
  <si>
    <t>USC17988AA17 / US13607GSE51</t>
  </si>
  <si>
    <t>XS2639074181</t>
  </si>
  <si>
    <t>Mortgage Asset Type</t>
  </si>
  <si>
    <t>Conventional Amortizing Mortgages</t>
  </si>
  <si>
    <t>Conventional Non-Amortizing Mortgages*</t>
  </si>
  <si>
    <t>*Note: Non-Amortizing Mortgages are defined as mortgages that are no longer amortizing as a result of fixed payment VRMs.</t>
  </si>
  <si>
    <t>Covered Bond - Series CBL52</t>
  </si>
  <si>
    <t>CH1279261122</t>
  </si>
  <si>
    <t>Covered Bond - Series CBL53</t>
  </si>
  <si>
    <t>SOFR + 0.72%</t>
  </si>
  <si>
    <t>USC2428PBM26 / US13607GSF27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</si>
</sst>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5" formatCode="&quot;$&quot;#,##0_);\(&quot;$&quot;#,##0\)"/>
    <numFmt numFmtId="6" formatCode="&quot;$&quot;#,##0_);[Red]\(&quot;$&quot;#,##0\)"/>
    <numFmt numFmtId="43" formatCode="_(* #,##0.00_);_(* \(#,##0.00\);_(* &quot;-&quot;??_);_(@_)"/>
    <numFmt numFmtId="164" formatCode="_ * #,##0.00_ ;_ * \-#,##0.00_ ;_ * &quot;-&quot;??_ ;_ @_ "/>
    <numFmt numFmtId="165" formatCode="0.0%"/>
    <numFmt numFmtId="166" formatCode="#,##0.0"/>
    <numFmt numFmtId="167" formatCode="0.0"/>
    <numFmt numFmtId="168" formatCode="[$-409]d\-mmm\-yyyy;@"/>
    <numFmt numFmtId="169" formatCode="[$CHF]\ #,##0"/>
    <numFmt numFmtId="170" formatCode="[$EUR]\ #,##0"/>
    <numFmt numFmtId="171" formatCode="0.000%"/>
    <numFmt numFmtId="172" formatCode="[$AUD]\ #,##0"/>
    <numFmt numFmtId="173" formatCode="[$GBP]\ #,##0"/>
    <numFmt numFmtId="174" formatCode="[$USD]\ #,##0"/>
    <numFmt numFmtId="175" formatCode="[$CAD]\ #,##0_);\([$CAD]\ #,##0\)"/>
    <numFmt numFmtId="176" formatCode="&quot;$&quot;#,##0"/>
    <numFmt numFmtId="177" formatCode="0.0000\ &quot;CHF/CAD&quot;"/>
    <numFmt numFmtId="178" formatCode="0.0000\ &quot;EUR/CAD&quot;"/>
    <numFmt numFmtId="179" formatCode="0.0000\ &quot;AUD/CAD&quot;"/>
    <numFmt numFmtId="180" formatCode="0.0000\ &quot;GBP/CAD&quot;"/>
    <numFmt numFmtId="181" formatCode="0.0000\ &quot;USD/CAD&quot;"/>
    <numFmt numFmtId="182" formatCode="_(* #,##0_);_(* \(#,##0\);_(* &quot;-&quot;??_);_(@_)"/>
    <numFmt numFmtId="183" formatCode="0.00\ &quot;years&quot;"/>
    <numFmt numFmtId="184" formatCode="_(* #,##0.0000_);_(* \(#,##0.0000\);_(* &quot;-&quot;??_);_(@_)"/>
    <numFmt numFmtId="185" formatCode="[$CAD]\ #,##0"/>
    <numFmt numFmtId="186" formatCode="0.0000\ &quot;CAD/CAD&quot;"/>
  </numFmts>
  <fonts count="6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b/>
      <sz val="15.5"/>
      <name val="Arial"/>
      <family val="2"/>
    </font>
    <font>
      <b/>
      <sz val="10"/>
      <name val="Arial"/>
      <family val="2"/>
    </font>
    <font>
      <i/>
      <sz val="10"/>
      <name val="Arial"/>
      <family val="2"/>
    </font>
    <font>
      <b/>
      <i/>
      <sz val="10"/>
      <name val="Arial"/>
      <family val="2"/>
    </font>
    <font>
      <b/>
      <sz val="10"/>
      <color indexed="9"/>
      <name val="Arial"/>
      <family val="2"/>
    </font>
    <font>
      <b/>
      <sz val="10"/>
      <color indexed="59"/>
      <name val="Arial"/>
      <family val="2"/>
    </font>
    <font>
      <b/>
      <u/>
      <sz val="10"/>
      <name val="Arial"/>
      <family val="2"/>
    </font>
    <font>
      <b/>
      <u/>
      <vertAlign val="superscript"/>
      <sz val="10"/>
      <name val="Arial"/>
      <family val="2"/>
    </font>
    <font>
      <b/>
      <sz val="10"/>
      <color indexed="20"/>
      <name val="Arial"/>
      <family val="2"/>
    </font>
    <font>
      <sz val="10"/>
      <color indexed="20"/>
      <name val="Arial"/>
      <family val="2"/>
    </font>
    <font>
      <vertAlign val="superscript"/>
      <sz val="10"/>
      <name val="Arial"/>
      <family val="2"/>
    </font>
    <font>
      <b/>
      <u/>
      <sz val="10"/>
      <color indexed="9"/>
      <name val="Arial"/>
      <family val="2"/>
    </font>
    <font>
      <sz val="10"/>
      <color indexed="9"/>
      <name val="Arial"/>
      <family val="2"/>
    </font>
    <font>
      <u/>
      <sz val="10"/>
      <name val="Arial"/>
      <family val="2"/>
    </font>
    <font>
      <b/>
      <vertAlign val="superscript"/>
      <sz val="10"/>
      <name val="Arial"/>
      <family val="2"/>
    </font>
    <font>
      <vertAlign val="superscript"/>
      <sz val="10"/>
      <color theme="1"/>
      <name val="Arial"/>
      <family val="2"/>
    </font>
    <font>
      <b/>
      <sz val="10"/>
      <color theme="1"/>
      <name val="Arial"/>
      <family val="2"/>
    </font>
    <font>
      <sz val="11"/>
      <color rgb="FF0000FF"/>
      <name val="Calibri"/>
      <family val="2"/>
      <scheme val="minor"/>
    </font>
    <font>
      <sz val="11"/>
      <color indexed="12"/>
      <name val="Calibri"/>
      <family val="2"/>
    </font>
    <font>
      <b/>
      <sz val="11"/>
      <color indexed="12"/>
      <name val="Calibri"/>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990000"/>
        <bgColor indexed="37"/>
      </patternFill>
    </fill>
    <fill>
      <patternFill patternType="solid">
        <fgColor rgb="FF990000"/>
        <bgColor indexed="64"/>
      </patternFill>
    </fill>
    <fill>
      <patternFill patternType="solid">
        <fgColor indexed="22"/>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thin">
        <color indexed="64"/>
      </top>
      <bottom style="double">
        <color indexed="64"/>
      </bottom>
      <diagonal/>
    </border>
    <border>
      <left/>
      <right/>
      <top/>
      <bottom style="thin">
        <color indexed="64"/>
      </bottom>
      <diagonal/>
    </border>
    <border>
      <left style="thick">
        <color indexed="9"/>
      </left>
      <right style="thick">
        <color indexed="9"/>
      </right>
      <top/>
      <bottom style="thin">
        <color indexed="64"/>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cellStyleXfs>
  <cellXfs count="41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quotePrefix="1"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11" fillId="0" borderId="0" xfId="0" applyFont="1" applyAlignment="1">
      <alignment horizontal="center" vertical="center"/>
    </xf>
    <xf numFmtId="0" fontId="22" fillId="0" borderId="0" xfId="0" applyFont="1"/>
    <xf numFmtId="0" fontId="44" fillId="0" borderId="0" xfId="0" applyFont="1"/>
    <xf numFmtId="0" fontId="45" fillId="0" borderId="0" xfId="0" applyFont="1"/>
    <xf numFmtId="168" fontId="22" fillId="0" borderId="0" xfId="0" applyNumberFormat="1" applyFont="1" applyAlignment="1">
      <alignment horizontal="right"/>
    </xf>
    <xf numFmtId="0" fontId="46" fillId="0" borderId="0" xfId="0" applyFont="1"/>
    <xf numFmtId="0" fontId="22" fillId="0" borderId="0" xfId="0" applyFont="1" applyAlignment="1">
      <alignment horizontal="left" wrapText="1"/>
    </xf>
    <xf numFmtId="0" fontId="48" fillId="7" borderId="0" xfId="0" applyFont="1" applyFill="1"/>
    <xf numFmtId="0" fontId="49" fillId="7" borderId="0" xfId="0" applyFont="1" applyFill="1"/>
    <xf numFmtId="0" fontId="50" fillId="0" borderId="0" xfId="0" applyFont="1"/>
    <xf numFmtId="0" fontId="50" fillId="0" borderId="0" xfId="0" applyFont="1" applyAlignment="1">
      <alignment horizontal="center" wrapText="1"/>
    </xf>
    <xf numFmtId="0" fontId="50" fillId="0" borderId="0" xfId="0" applyFont="1" applyAlignment="1">
      <alignment horizontal="center"/>
    </xf>
    <xf numFmtId="0" fontId="24" fillId="0" borderId="0" xfId="0" applyFont="1"/>
    <xf numFmtId="169" fontId="24" fillId="0" borderId="0" xfId="10" applyNumberFormat="1" applyFont="1" applyFill="1" applyAlignment="1">
      <alignment horizontal="center"/>
    </xf>
    <xf numFmtId="37" fontId="24" fillId="0" borderId="0" xfId="0" applyNumberFormat="1" applyFont="1" applyAlignment="1">
      <alignment horizontal="center"/>
    </xf>
    <xf numFmtId="14" fontId="24" fillId="0" borderId="0" xfId="0" applyNumberFormat="1" applyFont="1" applyAlignment="1">
      <alignment horizontal="center"/>
    </xf>
    <xf numFmtId="14" fontId="22" fillId="0" borderId="0" xfId="0" applyNumberFormat="1" applyFont="1" applyAlignment="1">
      <alignment horizontal="center"/>
    </xf>
    <xf numFmtId="10" fontId="24" fillId="0" borderId="0" xfId="11" applyNumberFormat="1" applyAlignment="1">
      <alignment horizontal="center"/>
    </xf>
    <xf numFmtId="0" fontId="24" fillId="0" borderId="0" xfId="0" applyFont="1" applyAlignment="1">
      <alignment horizontal="center"/>
    </xf>
    <xf numFmtId="43" fontId="22" fillId="0" borderId="0" xfId="9" applyFont="1"/>
    <xf numFmtId="170" fontId="24" fillId="0" borderId="0" xfId="10" applyNumberFormat="1" applyFont="1" applyFill="1" applyAlignment="1">
      <alignment horizontal="center"/>
    </xf>
    <xf numFmtId="171" fontId="24" fillId="0" borderId="0" xfId="11" applyNumberFormat="1" applyAlignment="1">
      <alignment horizontal="center"/>
    </xf>
    <xf numFmtId="172" fontId="24" fillId="0" borderId="0" xfId="10" applyNumberFormat="1" applyFont="1" applyFill="1" applyAlignment="1">
      <alignment horizontal="center"/>
    </xf>
    <xf numFmtId="173" fontId="24" fillId="0" borderId="0" xfId="10" applyNumberFormat="1" applyFont="1" applyFill="1" applyAlignment="1">
      <alignment horizontal="center"/>
    </xf>
    <xf numFmtId="174" fontId="24" fillId="0" borderId="0" xfId="10" applyNumberFormat="1" applyFont="1" applyFill="1" applyAlignment="1">
      <alignment horizontal="center"/>
    </xf>
    <xf numFmtId="171" fontId="24" fillId="0" borderId="0" xfId="11" applyNumberFormat="1" applyFont="1" applyFill="1" applyAlignment="1">
      <alignment horizontal="center"/>
    </xf>
    <xf numFmtId="172" fontId="24" fillId="0" borderId="0" xfId="10" applyNumberFormat="1" applyAlignment="1">
      <alignment horizontal="center"/>
    </xf>
    <xf numFmtId="10" fontId="22" fillId="0" borderId="0" xfId="11" applyNumberFormat="1" applyFont="1" applyAlignment="1">
      <alignment horizontal="center"/>
    </xf>
    <xf numFmtId="170" fontId="45" fillId="0" borderId="0" xfId="0" applyNumberFormat="1" applyFont="1" applyAlignment="1">
      <alignment horizontal="right"/>
    </xf>
    <xf numFmtId="37" fontId="45" fillId="0" borderId="14" xfId="0" applyNumberFormat="1" applyFont="1" applyBorder="1" applyAlignment="1">
      <alignment horizontal="center"/>
    </xf>
    <xf numFmtId="0" fontId="52" fillId="0" borderId="0" xfId="0" applyFont="1" applyAlignment="1">
      <alignment horizontal="center"/>
    </xf>
    <xf numFmtId="170" fontId="22" fillId="0" borderId="0" xfId="0" applyNumberFormat="1" applyFont="1" applyAlignment="1">
      <alignment horizontal="right"/>
    </xf>
    <xf numFmtId="175" fontId="22" fillId="0" borderId="0" xfId="0" applyNumberFormat="1" applyFont="1" applyAlignment="1">
      <alignment horizontal="right"/>
    </xf>
    <xf numFmtId="0" fontId="53" fillId="0" borderId="0" xfId="0" applyFont="1" applyAlignment="1">
      <alignment horizontal="center"/>
    </xf>
    <xf numFmtId="0" fontId="46" fillId="0" borderId="0" xfId="0" applyFont="1" applyAlignment="1">
      <alignment horizontal="left" indent="1"/>
    </xf>
    <xf numFmtId="0" fontId="45" fillId="0" borderId="0" xfId="0" applyFont="1" applyAlignment="1">
      <alignment horizontal="center"/>
    </xf>
    <xf numFmtId="0" fontId="22" fillId="0" borderId="0" xfId="0" applyFont="1" applyAlignment="1">
      <alignment horizontal="center"/>
    </xf>
    <xf numFmtId="0" fontId="55" fillId="0" borderId="0" xfId="0" applyFont="1" applyAlignment="1">
      <alignment horizontal="center"/>
    </xf>
    <xf numFmtId="0" fontId="48" fillId="0" borderId="0" xfId="0" applyFont="1" applyAlignment="1">
      <alignment horizontal="center"/>
    </xf>
    <xf numFmtId="0" fontId="56" fillId="0" borderId="0" xfId="0" applyFont="1" applyAlignment="1">
      <alignment horizontal="center"/>
    </xf>
    <xf numFmtId="0" fontId="22" fillId="0" borderId="0" xfId="0" applyFont="1" applyAlignment="1">
      <alignment horizontal="center" vertical="top"/>
    </xf>
    <xf numFmtId="0" fontId="50" fillId="0" borderId="0" xfId="0" applyFont="1" applyAlignment="1">
      <alignment horizontal="left"/>
    </xf>
    <xf numFmtId="0" fontId="50" fillId="0" borderId="0" xfId="0" applyFont="1" applyAlignment="1">
      <alignment horizontal="left" wrapText="1"/>
    </xf>
    <xf numFmtId="0" fontId="50" fillId="0" borderId="0" xfId="0" applyFont="1" applyAlignment="1">
      <alignment horizontal="centerContinuous" wrapText="1"/>
    </xf>
    <xf numFmtId="0" fontId="57" fillId="0" borderId="0" xfId="0" applyFont="1" applyAlignment="1">
      <alignment horizontal="centerContinuous"/>
    </xf>
    <xf numFmtId="0" fontId="45" fillId="0" borderId="0" xfId="0" applyFont="1" applyAlignment="1">
      <alignment horizontal="center" wrapText="1"/>
    </xf>
    <xf numFmtId="0" fontId="45" fillId="0" borderId="0" xfId="0" applyFont="1" applyAlignment="1">
      <alignment horizontal="centerContinuous" wrapText="1"/>
    </xf>
    <xf numFmtId="0" fontId="22" fillId="0" borderId="0" xfId="0" applyFont="1" applyAlignment="1">
      <alignment horizontal="centerContinuous"/>
    </xf>
    <xf numFmtId="0" fontId="45" fillId="0" borderId="0" xfId="0" applyFont="1" applyAlignment="1">
      <alignment horizontal="left" wrapText="1"/>
    </xf>
    <xf numFmtId="0" fontId="45" fillId="0" borderId="0" xfId="0" applyFont="1" applyAlignment="1">
      <alignment vertical="top"/>
    </xf>
    <xf numFmtId="0" fontId="22" fillId="0" borderId="0" xfId="0" applyFont="1" applyAlignment="1">
      <alignment vertical="top"/>
    </xf>
    <xf numFmtId="0" fontId="56" fillId="0" borderId="0" xfId="0" applyFont="1"/>
    <xf numFmtId="0" fontId="22" fillId="0" borderId="0" xfId="0" applyFont="1" applyAlignment="1">
      <alignment horizontal="left" vertical="top"/>
    </xf>
    <xf numFmtId="0" fontId="22" fillId="0" borderId="0" xfId="0" applyFont="1" applyAlignment="1">
      <alignment horizontal="left" vertical="top" wrapText="1"/>
    </xf>
    <xf numFmtId="0" fontId="24" fillId="0" borderId="0" xfId="0" applyFont="1" applyAlignment="1">
      <alignment horizontal="left" vertical="top" indent="1"/>
    </xf>
    <xf numFmtId="0" fontId="56" fillId="0" borderId="0" xfId="0" applyFont="1" applyAlignment="1">
      <alignment horizontal="center" vertical="top"/>
    </xf>
    <xf numFmtId="0" fontId="22" fillId="0" borderId="0" xfId="0" applyFont="1" applyAlignment="1">
      <alignment horizontal="left" vertical="top" indent="1"/>
    </xf>
    <xf numFmtId="0" fontId="22" fillId="0" borderId="15" xfId="0" applyFont="1" applyBorder="1" applyAlignment="1">
      <alignment horizontal="center" vertical="top"/>
    </xf>
    <xf numFmtId="0" fontId="56" fillId="0" borderId="15" xfId="0" applyFont="1" applyBorder="1" applyAlignment="1">
      <alignment horizontal="center" vertical="top"/>
    </xf>
    <xf numFmtId="0" fontId="46" fillId="0" borderId="0" xfId="0" applyFont="1" applyAlignment="1">
      <alignment horizontal="left" wrapText="1"/>
    </xf>
    <xf numFmtId="0" fontId="24" fillId="0" borderId="0" xfId="0" applyFont="1" applyAlignment="1">
      <alignment horizontal="center" vertical="top"/>
    </xf>
    <xf numFmtId="0" fontId="24" fillId="0" borderId="0" xfId="0" applyFont="1" applyAlignment="1">
      <alignment horizontal="left" vertical="top"/>
    </xf>
    <xf numFmtId="0" fontId="24" fillId="0" borderId="0" xfId="0" applyFont="1" applyAlignment="1">
      <alignment horizontal="left" vertical="top" indent="2"/>
    </xf>
    <xf numFmtId="0" fontId="22" fillId="0" borderId="0" xfId="0" applyFont="1" applyAlignment="1">
      <alignment horizontal="left" vertical="top" indent="2"/>
    </xf>
    <xf numFmtId="3" fontId="22" fillId="0" borderId="0" xfId="0" applyNumberFormat="1" applyFont="1" applyAlignment="1">
      <alignment horizontal="center"/>
    </xf>
    <xf numFmtId="0" fontId="45" fillId="0" borderId="0" xfId="0" applyFont="1" applyAlignment="1">
      <alignment horizontal="right"/>
    </xf>
    <xf numFmtId="176" fontId="24" fillId="0" borderId="0" xfId="0" applyNumberFormat="1" applyFont="1" applyAlignment="1">
      <alignment horizontal="center"/>
    </xf>
    <xf numFmtId="176" fontId="22" fillId="0" borderId="0" xfId="0" applyNumberFormat="1" applyFont="1"/>
    <xf numFmtId="0" fontId="22" fillId="0" borderId="0" xfId="0" applyFont="1" applyAlignment="1">
      <alignment horizontal="left"/>
    </xf>
    <xf numFmtId="0" fontId="22" fillId="0" borderId="0" xfId="0" applyFont="1" applyAlignment="1">
      <alignment horizontal="right"/>
    </xf>
    <xf numFmtId="0" fontId="45" fillId="0" borderId="0" xfId="0" applyFont="1" applyAlignment="1">
      <alignment horizontal="left"/>
    </xf>
    <xf numFmtId="3" fontId="22" fillId="0" borderId="0" xfId="0" applyNumberFormat="1" applyFont="1" applyAlignment="1">
      <alignment horizontal="right"/>
    </xf>
    <xf numFmtId="0" fontId="48" fillId="8" borderId="0" xfId="0" applyFont="1" applyFill="1"/>
    <xf numFmtId="177" fontId="24" fillId="0" borderId="0" xfId="0" applyNumberFormat="1" applyFont="1" applyAlignment="1">
      <alignment horizontal="center"/>
    </xf>
    <xf numFmtId="178" fontId="24" fillId="0" borderId="0" xfId="0" applyNumberFormat="1" applyFont="1" applyAlignment="1">
      <alignment horizontal="center"/>
    </xf>
    <xf numFmtId="179" fontId="24" fillId="0" borderId="0" xfId="0" applyNumberFormat="1" applyFont="1" applyAlignment="1">
      <alignment horizontal="center"/>
    </xf>
    <xf numFmtId="180" fontId="24" fillId="0" borderId="0" xfId="0" applyNumberFormat="1" applyFont="1" applyAlignment="1">
      <alignment horizontal="center"/>
    </xf>
    <xf numFmtId="181" fontId="24" fillId="0" borderId="0" xfId="0" applyNumberFormat="1" applyFont="1" applyAlignment="1">
      <alignment horizontal="center"/>
    </xf>
    <xf numFmtId="0" fontId="49" fillId="0" borderId="0" xfId="0" applyFont="1"/>
    <xf numFmtId="0" fontId="48" fillId="0" borderId="0" xfId="0" applyFont="1"/>
    <xf numFmtId="0" fontId="24" fillId="0" borderId="0" xfId="0" applyFont="1" applyAlignment="1">
      <alignment horizontal="right"/>
    </xf>
    <xf numFmtId="0" fontId="50" fillId="0" borderId="0" xfId="0" applyFont="1" applyAlignment="1">
      <alignment horizontal="right"/>
    </xf>
    <xf numFmtId="182" fontId="22" fillId="0" borderId="0" xfId="0" applyNumberFormat="1" applyFont="1" applyAlignment="1">
      <alignment horizontal="right"/>
    </xf>
    <xf numFmtId="176" fontId="22" fillId="0" borderId="0" xfId="0" applyNumberFormat="1" applyFont="1" applyAlignment="1">
      <alignment horizontal="right"/>
    </xf>
    <xf numFmtId="176" fontId="22" fillId="0" borderId="0" xfId="10" applyNumberFormat="1" applyFont="1"/>
    <xf numFmtId="43" fontId="22" fillId="0" borderId="0" xfId="0" applyNumberFormat="1" applyFont="1" applyAlignment="1">
      <alignment horizontal="right"/>
    </xf>
    <xf numFmtId="182" fontId="22" fillId="0" borderId="0" xfId="0" applyNumberFormat="1" applyFont="1"/>
    <xf numFmtId="43" fontId="22" fillId="0" borderId="0" xfId="10" applyFont="1"/>
    <xf numFmtId="182" fontId="22" fillId="0" borderId="0" xfId="10" quotePrefix="1" applyNumberFormat="1" applyFont="1" applyAlignment="1">
      <alignment horizontal="right"/>
    </xf>
    <xf numFmtId="10" fontId="22" fillId="0" borderId="0" xfId="11" quotePrefix="1" applyNumberFormat="1" applyFont="1" applyAlignment="1">
      <alignment horizontal="right"/>
    </xf>
    <xf numFmtId="43" fontId="22" fillId="0" borderId="0" xfId="10" applyFont="1" applyAlignment="1">
      <alignment horizontal="right"/>
    </xf>
    <xf numFmtId="10" fontId="22" fillId="0" borderId="0" xfId="11" applyNumberFormat="1" applyFont="1"/>
    <xf numFmtId="43" fontId="22" fillId="0" borderId="0" xfId="10" quotePrefix="1" applyFont="1" applyAlignment="1">
      <alignment horizontal="right"/>
    </xf>
    <xf numFmtId="2" fontId="22" fillId="0" borderId="0" xfId="10" applyNumberFormat="1" applyFont="1" applyAlignment="1">
      <alignment horizontal="right"/>
    </xf>
    <xf numFmtId="183" fontId="22" fillId="0" borderId="0" xfId="10" applyNumberFormat="1" applyFont="1" applyAlignment="1">
      <alignment horizontal="right"/>
    </xf>
    <xf numFmtId="0" fontId="46" fillId="0" borderId="0" xfId="0" applyFont="1" applyAlignment="1">
      <alignment horizontal="left"/>
    </xf>
    <xf numFmtId="10" fontId="24" fillId="0" borderId="0" xfId="11" applyNumberFormat="1" applyFont="1" applyFill="1" applyBorder="1" applyAlignment="1">
      <alignment horizontal="center"/>
    </xf>
    <xf numFmtId="10" fontId="22" fillId="0" borderId="0" xfId="0" applyNumberFormat="1" applyFont="1"/>
    <xf numFmtId="0" fontId="24" fillId="0" borderId="0" xfId="0" applyFont="1" applyAlignment="1">
      <alignment horizontal="left"/>
    </xf>
    <xf numFmtId="6" fontId="24" fillId="0" borderId="0" xfId="11" applyNumberFormat="1" applyFont="1" applyFill="1" applyBorder="1" applyAlignment="1">
      <alignment horizontal="center"/>
    </xf>
    <xf numFmtId="6" fontId="24" fillId="0" borderId="0" xfId="11" applyNumberFormat="1" applyAlignment="1">
      <alignment horizontal="center"/>
    </xf>
    <xf numFmtId="176" fontId="45" fillId="0" borderId="0" xfId="0" applyNumberFormat="1" applyFont="1" applyAlignment="1">
      <alignment horizontal="right"/>
    </xf>
    <xf numFmtId="176" fontId="22" fillId="0" borderId="0" xfId="0" quotePrefix="1" applyNumberFormat="1" applyFont="1" applyAlignment="1">
      <alignment horizontal="right"/>
    </xf>
    <xf numFmtId="10" fontId="24" fillId="0" borderId="0" xfId="0" quotePrefix="1" applyNumberFormat="1" applyFont="1" applyAlignment="1">
      <alignment horizontal="right"/>
    </xf>
    <xf numFmtId="0" fontId="53" fillId="0" borderId="0" xfId="0" applyFont="1"/>
    <xf numFmtId="176" fontId="22" fillId="0" borderId="0" xfId="10" quotePrefix="1" applyNumberFormat="1" applyFont="1" applyAlignment="1">
      <alignment horizontal="right"/>
    </xf>
    <xf numFmtId="0" fontId="22" fillId="0" borderId="0" xfId="0" applyFont="1" applyAlignment="1">
      <alignment horizontal="left" indent="2"/>
    </xf>
    <xf numFmtId="0" fontId="60" fillId="0" borderId="0" xfId="0" applyFont="1" applyAlignment="1">
      <alignment vertical="center"/>
    </xf>
    <xf numFmtId="5" fontId="45" fillId="0" borderId="14" xfId="0" quotePrefix="1" applyNumberFormat="1" applyFont="1" applyBorder="1" applyAlignment="1">
      <alignment horizontal="right"/>
    </xf>
    <xf numFmtId="184" fontId="22" fillId="0" borderId="0" xfId="10" applyNumberFormat="1" applyFont="1"/>
    <xf numFmtId="10" fontId="24" fillId="0" borderId="0" xfId="0" applyNumberFormat="1" applyFont="1"/>
    <xf numFmtId="0" fontId="24" fillId="0" borderId="0" xfId="0" applyFont="1" applyAlignment="1">
      <alignment horizontal="left" indent="2"/>
    </xf>
    <xf numFmtId="176" fontId="45" fillId="0" borderId="14" xfId="0" applyNumberFormat="1" applyFont="1" applyBorder="1" applyAlignment="1">
      <alignment horizontal="right"/>
    </xf>
    <xf numFmtId="3" fontId="24" fillId="0" borderId="0" xfId="0" applyNumberFormat="1" applyFont="1" applyAlignment="1">
      <alignment horizontal="center"/>
    </xf>
    <xf numFmtId="0" fontId="24" fillId="0" borderId="0" xfId="0" applyFont="1" applyAlignment="1">
      <alignment horizontal="left" indent="1"/>
    </xf>
    <xf numFmtId="176" fontId="22" fillId="0" borderId="0" xfId="0" applyNumberFormat="1" applyFont="1" applyAlignment="1">
      <alignment horizontal="center"/>
    </xf>
    <xf numFmtId="0" fontId="47" fillId="0" borderId="0" xfId="0" applyFont="1" applyAlignment="1">
      <alignment horizontal="left"/>
    </xf>
    <xf numFmtId="3" fontId="45" fillId="0" borderId="0" xfId="0" applyNumberFormat="1" applyFont="1" applyAlignment="1">
      <alignment horizontal="center"/>
    </xf>
    <xf numFmtId="0" fontId="22" fillId="8" borderId="0" xfId="0" applyFont="1" applyFill="1"/>
    <xf numFmtId="182" fontId="45" fillId="0" borderId="0" xfId="10" applyNumberFormat="1" applyFont="1"/>
    <xf numFmtId="10" fontId="45" fillId="0" borderId="0" xfId="11" applyNumberFormat="1" applyFont="1" applyAlignment="1">
      <alignment horizontal="center"/>
    </xf>
    <xf numFmtId="10" fontId="45" fillId="0" borderId="0" xfId="11" applyNumberFormat="1" applyFont="1"/>
    <xf numFmtId="0" fontId="45" fillId="9" borderId="0" xfId="0" applyFont="1" applyFill="1"/>
    <xf numFmtId="0" fontId="24" fillId="9" borderId="0" xfId="0" applyFont="1" applyFill="1"/>
    <xf numFmtId="0" fontId="45" fillId="0" borderId="16" xfId="0" applyFont="1" applyBorder="1" applyAlignment="1">
      <alignment horizontal="right"/>
    </xf>
    <xf numFmtId="182" fontId="22" fillId="0" borderId="0" xfId="10" applyNumberFormat="1" applyFont="1" applyAlignment="1">
      <alignment horizontal="right"/>
    </xf>
    <xf numFmtId="10" fontId="22" fillId="0" borderId="0" xfId="11" applyNumberFormat="1" applyFont="1" applyAlignment="1">
      <alignment horizontal="right"/>
    </xf>
    <xf numFmtId="182" fontId="45" fillId="0" borderId="14" xfId="0" applyNumberFormat="1" applyFont="1" applyBorder="1" applyAlignment="1">
      <alignment horizontal="right"/>
    </xf>
    <xf numFmtId="10" fontId="45" fillId="0" borderId="14" xfId="11" applyNumberFormat="1" applyFont="1" applyBorder="1" applyAlignment="1">
      <alignment horizontal="right"/>
    </xf>
    <xf numFmtId="182" fontId="45" fillId="0" borderId="14" xfId="10" applyNumberFormat="1" applyFont="1" applyBorder="1" applyAlignment="1">
      <alignment horizontal="right"/>
    </xf>
    <xf numFmtId="0" fontId="57" fillId="0" borderId="0" xfId="0" applyFont="1" applyAlignment="1">
      <alignment horizontal="left"/>
    </xf>
    <xf numFmtId="182" fontId="22" fillId="0" borderId="15" xfId="10" applyNumberFormat="1" applyFont="1" applyBorder="1" applyAlignment="1">
      <alignment horizontal="right"/>
    </xf>
    <xf numFmtId="182" fontId="45" fillId="0" borderId="0" xfId="0" applyNumberFormat="1" applyFont="1" applyAlignment="1">
      <alignment horizontal="right"/>
    </xf>
    <xf numFmtId="182" fontId="22" fillId="0" borderId="0" xfId="10" applyNumberFormat="1" applyFont="1"/>
    <xf numFmtId="9" fontId="22" fillId="0" borderId="0" xfId="11" applyFont="1"/>
    <xf numFmtId="0" fontId="61" fillId="0" borderId="0" xfId="0" applyFont="1" applyAlignment="1" applyProtection="1">
      <alignment horizontal="left" vertical="top" wrapText="1"/>
    </xf>
    <xf numFmtId="0" fontId="61" fillId="0" borderId="0" xfId="0" applyFont="1" applyAlignment="1" applyProtection="1">
      <alignment horizontal="left" vertical="top" wrapText="1"/>
      <protection locked="0"/>
    </xf>
    <xf numFmtId="0" fontId="62" fillId="0" borderId="0" xfId="0" applyFont="1" applyAlignment="1" applyProtection="1">
      <alignment horizontal="left" vertical="top" wrapText="1"/>
      <protection locked="0"/>
    </xf>
    <xf numFmtId="0" fontId="19" fillId="0" borderId="0" xfId="0" applyFont="1" applyAlignment="1" applyProtection="1">
      <alignment horizontal="center" vertical="center" wrapText="1"/>
    </xf>
    <xf numFmtId="0" fontId="19" fillId="0" borderId="0" xfId="0"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2" fillId="0" borderId="0" xfId="0" applyFont="1" applyAlignment="1" applyProtection="1">
      <alignment horizontal="center" vertical="center" wrapText="1"/>
    </xf>
    <xf numFmtId="0" fontId="14" fillId="0" borderId="0" xfId="2" applyAlignment="1" applyProtection="1">
      <alignment horizontal="center" vertical="center" wrapText="1"/>
    </xf>
    <xf numFmtId="10" fontId="2" fillId="0" borderId="0" xfId="0" applyNumberFormat="1" applyFont="1" applyAlignment="1" applyProtection="1">
      <alignment horizontal="center" vertical="center" wrapText="1"/>
    </xf>
    <xf numFmtId="0" fontId="20" fillId="0" borderId="0" xfId="0" applyFont="1" applyAlignment="1" applyProtection="1">
      <alignment horizontal="center" vertical="center" wrapText="1"/>
    </xf>
    <xf numFmtId="166"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165" fontId="2" fillId="0" borderId="0" xfId="1"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0" fontId="20" fillId="0" borderId="0" xfId="0" applyFont="1" applyAlignment="1" applyProtection="1">
      <alignment horizontal="center" vertical="center" wrapText="1"/>
      <protection locked="0"/>
    </xf>
    <xf numFmtId="43" fontId="2" fillId="0" borderId="0" xfId="0"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0" fontId="22" fillId="0" borderId="0" xfId="0" applyFont="1"/>
    <xf numFmtId="185" fontId="24" fillId="0" borderId="0" xfId="10" applyNumberFormat="1" applyFont="1" applyFill="1" applyAlignment="1">
      <alignment horizontal="center"/>
    </xf>
    <xf numFmtId="186" fontId="24" fillId="0" borderId="0" xfId="0" applyNumberFormat="1" applyFont="1" applyAlignment="1">
      <alignment horizontal="center"/>
    </xf>
    <xf numFmtId="0" fontId="22" fillId="0" borderId="0" xfId="0" applyFont="1"/>
    <xf numFmtId="0" fontId="22" fillId="0" borderId="0" xfId="0" applyFont="1"/>
    <xf numFmtId="0" fontId="22" fillId="0" borderId="0" xfId="0" applyFont="1"/>
    <xf numFmtId="0" fontId="22" fillId="0" borderId="0" xfId="0" applyFont="1"/>
    <xf numFmtId="0" fontId="22" fillId="0" borderId="0" xfId="0" applyFont="1"/>
    <xf numFmtId="182" fontId="45" fillId="0" borderId="0" xfId="10" applyNumberFormat="1" applyFont="1" applyBorder="1" applyAlignment="1">
      <alignment horizontal="right"/>
    </xf>
    <xf numFmtId="10" fontId="45" fillId="0" borderId="0" xfId="11" applyNumberFormat="1" applyFont="1" applyBorder="1" applyAlignment="1">
      <alignment horizontal="right"/>
    </xf>
    <xf numFmtId="0" fontId="22" fillId="0" borderId="0" xfId="0" applyFont="1"/>
    <xf numFmtId="0" fontId="22" fillId="0" borderId="0" xfId="0" applyFont="1"/>
    <xf numFmtId="0" fontId="22" fillId="0" borderId="0" xfId="0" applyFo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22" fillId="0" borderId="0" xfId="0" applyFont="1" applyAlignment="1">
      <alignment horizontal="left" wrapText="1"/>
    </xf>
    <xf numFmtId="0" fontId="24" fillId="0" borderId="0" xfId="0" applyFont="1" applyAlignment="1">
      <alignment horizontal="left" wrapText="1"/>
    </xf>
    <xf numFmtId="0" fontId="46" fillId="0" borderId="0" xfId="0" applyFont="1" applyAlignment="1">
      <alignment horizontal="left" wrapText="1"/>
    </xf>
    <xf numFmtId="0" fontId="46" fillId="0" borderId="0" xfId="0" applyFont="1" applyAlignment="1">
      <alignment horizontal="justify" wrapText="1"/>
    </xf>
    <xf numFmtId="0" fontId="22" fillId="0" borderId="0" xfId="0" applyFont="1"/>
    <xf numFmtId="0" fontId="46" fillId="0" borderId="0" xfId="0" applyFont="1" applyAlignment="1">
      <alignment horizontal="justify" vertical="top" wrapText="1"/>
    </xf>
    <xf numFmtId="0" fontId="46" fillId="0" borderId="0" xfId="0" applyFont="1" applyAlignment="1">
      <alignment horizontal="left" vertical="top" wrapText="1"/>
    </xf>
    <xf numFmtId="0" fontId="40" fillId="0" borderId="0" xfId="0" applyFont="1" applyFill="1" applyBorder="1" applyAlignment="1">
      <alignment horizontal="left" vertical="center" wrapText="1"/>
    </xf>
  </cellXfs>
  <cellStyles count="12">
    <cellStyle name="Comma" xfId="9" builtinId="3"/>
    <cellStyle name="Comma 10" xfId="10" xr:uid="{1F246692-0953-49E0-8BF5-B063D96FD953}"/>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Percent 2" xfId="11" xr:uid="{56C8ACB9-3697-4784-BC15-FEC3C55159BD}"/>
    <cellStyle name="Standard 3" xfId="8" xr:uid="{00000000-0005-0000-0000-000008000000}"/>
  </cellStyles>
  <dxfs count="1">
    <dxf>
      <fill>
        <patternFill>
          <bgColor indexed="10"/>
        </patternFill>
      </fill>
    </dxf>
  </dxfs>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5715</xdr:colOff>
      <xdr:row>2</xdr:row>
      <xdr:rowOff>127001</xdr:rowOff>
    </xdr:to>
    <xdr:pic>
      <xdr:nvPicPr>
        <xdr:cNvPr id="2" name="Picture 1" descr="CIBC logo">
          <a:extLst>
            <a:ext uri="{FF2B5EF4-FFF2-40B4-BE49-F238E27FC236}">
              <a16:creationId xmlns:a16="http://schemas.microsoft.com/office/drawing/2014/main" id="{6EDE18AD-7200-4EA8-8B3D-9EF74B812B1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0"/>
          <a:ext cx="1415415" cy="546101"/>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coveredbondlabel.com/issuer/141-canadian-imperial-bank-of-commerce" TargetMode="External"/><Relationship Id="rId5" Type="http://schemas.openxmlformats.org/officeDocument/2006/relationships/hyperlink" Target="https://www.cibc.com/en/about-cibc/investor-relations/debt-information/legislative-covered-bond.html"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5"/>
  <sheetViews>
    <sheetView tabSelected="1"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402" t="s">
        <v>1594</v>
      </c>
      <c r="E6" s="402"/>
      <c r="F6" s="402"/>
      <c r="G6" s="402"/>
      <c r="H6" s="402"/>
      <c r="I6" s="7"/>
      <c r="J6" s="8"/>
    </row>
    <row r="7" spans="2:10" ht="26.25" x14ac:dyDescent="0.25">
      <c r="B7" s="6"/>
      <c r="C7" s="7"/>
      <c r="D7" s="7"/>
      <c r="E7" s="7"/>
      <c r="F7" s="11" t="s">
        <v>12</v>
      </c>
      <c r="G7" s="7"/>
      <c r="H7" s="7"/>
      <c r="I7" s="7"/>
      <c r="J7" s="8"/>
    </row>
    <row r="8" spans="2:10" ht="26.25" x14ac:dyDescent="0.25">
      <c r="B8" s="6"/>
      <c r="C8" s="7"/>
      <c r="D8" s="7"/>
      <c r="E8" s="7"/>
      <c r="F8" s="237" t="s">
        <v>1596</v>
      </c>
      <c r="G8" s="7"/>
      <c r="H8" s="7"/>
      <c r="I8" s="7"/>
      <c r="J8" s="8"/>
    </row>
    <row r="9" spans="2:10" ht="21" x14ac:dyDescent="0.25">
      <c r="B9" s="6"/>
      <c r="C9" s="7"/>
      <c r="D9" s="7"/>
      <c r="E9" s="7"/>
      <c r="F9" s="12" t="str">
        <f>"Reporting Date: "&amp;TEXT('D. Nat Trans Templ'!D3,"DD/MM/YY")</f>
        <v>Reporting Date: 14/09/23</v>
      </c>
      <c r="G9" s="7"/>
      <c r="H9" s="7"/>
      <c r="I9" s="7"/>
      <c r="J9" s="8"/>
    </row>
    <row r="10" spans="2:10" ht="21" x14ac:dyDescent="0.25">
      <c r="B10" s="6"/>
      <c r="C10" s="7"/>
      <c r="D10" s="7"/>
      <c r="E10" s="7"/>
      <c r="F10" s="12" t="str">
        <f>"Cut-off Date: "&amp;TEXT('D. Nat Trans Templ'!D2,"DD/MM/YY")</f>
        <v>Cut-off Date: 31/08/23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405" t="s">
        <v>15</v>
      </c>
      <c r="E24" s="406" t="s">
        <v>16</v>
      </c>
      <c r="F24" s="406"/>
      <c r="G24" s="406"/>
      <c r="H24" s="406"/>
      <c r="I24" s="7"/>
      <c r="J24" s="8"/>
    </row>
    <row r="25" spans="2:10" x14ac:dyDescent="0.25">
      <c r="B25" s="6"/>
      <c r="C25" s="7"/>
      <c r="D25" s="7"/>
      <c r="E25" s="15"/>
      <c r="F25" s="15"/>
      <c r="G25" s="15"/>
      <c r="H25" s="7"/>
      <c r="I25" s="7"/>
      <c r="J25" s="8"/>
    </row>
    <row r="26" spans="2:10" x14ac:dyDescent="0.25">
      <c r="B26" s="6"/>
      <c r="C26" s="7"/>
      <c r="D26" s="405" t="s">
        <v>17</v>
      </c>
      <c r="E26" s="406"/>
      <c r="F26" s="406"/>
      <c r="G26" s="406"/>
      <c r="H26" s="406"/>
      <c r="I26" s="7"/>
      <c r="J26" s="8"/>
    </row>
    <row r="27" spans="2:10" x14ac:dyDescent="0.25">
      <c r="B27" s="6"/>
      <c r="C27" s="7"/>
      <c r="D27" s="16"/>
      <c r="E27" s="16"/>
      <c r="F27" s="16"/>
      <c r="G27" s="16"/>
      <c r="H27" s="16"/>
      <c r="I27" s="7"/>
      <c r="J27" s="8"/>
    </row>
    <row r="28" spans="2:10" x14ac:dyDescent="0.25">
      <c r="B28" s="6"/>
      <c r="C28" s="7"/>
      <c r="D28" s="405" t="s">
        <v>18</v>
      </c>
      <c r="E28" s="406" t="s">
        <v>16</v>
      </c>
      <c r="F28" s="406"/>
      <c r="G28" s="406"/>
      <c r="H28" s="406"/>
      <c r="I28" s="7"/>
      <c r="J28" s="8"/>
    </row>
    <row r="29" spans="2:10" x14ac:dyDescent="0.25">
      <c r="B29" s="6"/>
      <c r="C29" s="7"/>
      <c r="D29" s="15"/>
      <c r="E29" s="15"/>
      <c r="F29" s="15"/>
      <c r="G29" s="15"/>
      <c r="H29" s="15"/>
      <c r="I29" s="7"/>
      <c r="J29" s="8"/>
    </row>
    <row r="30" spans="2:10" x14ac:dyDescent="0.25">
      <c r="B30" s="6"/>
      <c r="C30" s="7"/>
      <c r="D30" s="405" t="s">
        <v>19</v>
      </c>
      <c r="E30" s="406" t="s">
        <v>16</v>
      </c>
      <c r="F30" s="406"/>
      <c r="G30" s="406"/>
      <c r="H30" s="406"/>
      <c r="I30" s="7"/>
      <c r="J30" s="8"/>
    </row>
    <row r="31" spans="2:10" x14ac:dyDescent="0.25">
      <c r="B31" s="6"/>
      <c r="C31" s="7"/>
      <c r="D31" s="7"/>
      <c r="E31" s="7"/>
      <c r="F31" s="7"/>
      <c r="G31" s="7"/>
      <c r="H31" s="7"/>
      <c r="I31" s="7"/>
      <c r="J31" s="8"/>
    </row>
    <row r="32" spans="2:10" x14ac:dyDescent="0.25">
      <c r="B32" s="6"/>
      <c r="C32" s="7"/>
      <c r="D32" s="403" t="s">
        <v>20</v>
      </c>
      <c r="E32" s="404"/>
      <c r="F32" s="404"/>
      <c r="G32" s="404"/>
      <c r="H32" s="404"/>
      <c r="I32" s="7"/>
      <c r="J32" s="8"/>
    </row>
    <row r="33" spans="2:10" x14ac:dyDescent="0.25">
      <c r="B33" s="6"/>
      <c r="C33" s="7"/>
      <c r="D33" s="7"/>
      <c r="E33" s="7"/>
      <c r="F33" s="14"/>
      <c r="G33" s="7"/>
      <c r="H33" s="7"/>
      <c r="I33" s="7"/>
      <c r="J33" s="8"/>
    </row>
    <row r="34" spans="2:10" x14ac:dyDescent="0.25">
      <c r="B34" s="6"/>
      <c r="C34" s="7"/>
      <c r="D34" s="403" t="s">
        <v>1034</v>
      </c>
      <c r="E34" s="404"/>
      <c r="F34" s="404"/>
      <c r="G34" s="404"/>
      <c r="H34" s="404"/>
      <c r="I34" s="7"/>
      <c r="J34" s="8"/>
    </row>
    <row r="35" spans="2:10" ht="15.75" thickBot="1" x14ac:dyDescent="0.3">
      <c r="B35" s="17"/>
      <c r="C35" s="18"/>
      <c r="D35" s="18"/>
      <c r="E35" s="18"/>
      <c r="F35" s="18"/>
      <c r="G35" s="18"/>
      <c r="H35" s="18"/>
      <c r="I35" s="18"/>
      <c r="J35" s="19"/>
    </row>
  </sheetData>
  <mergeCells count="7">
    <mergeCell ref="D6:H6"/>
    <mergeCell ref="D34:H34"/>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4" t="s">
        <v>1035</v>
      </c>
      <c r="B1" s="134"/>
      <c r="C1" s="23"/>
      <c r="D1" s="23"/>
      <c r="E1" s="23"/>
      <c r="F1" s="213" t="s">
        <v>1589</v>
      </c>
      <c r="H1" s="23"/>
      <c r="I1" s="134"/>
      <c r="J1" s="23"/>
      <c r="K1" s="23"/>
      <c r="L1" s="23"/>
      <c r="M1" s="23"/>
    </row>
    <row r="2" spans="1:13" ht="15.75" thickBot="1" x14ac:dyDescent="0.3">
      <c r="A2" s="23"/>
      <c r="B2" s="24"/>
      <c r="C2" s="24"/>
      <c r="D2" s="23"/>
      <c r="E2" s="23"/>
      <c r="F2" s="23"/>
      <c r="H2" s="23"/>
      <c r="L2" s="23"/>
      <c r="M2" s="23"/>
    </row>
    <row r="3" spans="1:13" ht="19.5" thickBot="1" x14ac:dyDescent="0.3">
      <c r="A3" s="26"/>
      <c r="B3" s="27" t="s">
        <v>21</v>
      </c>
      <c r="C3" s="28" t="s">
        <v>1066</v>
      </c>
      <c r="D3" s="26"/>
      <c r="E3" s="26"/>
      <c r="F3" s="23"/>
      <c r="G3" s="26"/>
      <c r="H3" s="23"/>
      <c r="L3" s="23"/>
      <c r="M3" s="23"/>
    </row>
    <row r="4" spans="1:13" ht="15.75" thickBot="1" x14ac:dyDescent="0.3">
      <c r="H4" s="23"/>
      <c r="L4" s="23"/>
      <c r="M4" s="23"/>
    </row>
    <row r="5" spans="1:13" ht="18.75" x14ac:dyDescent="0.25">
      <c r="A5" s="29"/>
      <c r="B5" s="30" t="s">
        <v>22</v>
      </c>
      <c r="C5" s="29"/>
      <c r="E5" s="31"/>
      <c r="F5" s="31"/>
      <c r="H5" s="23"/>
      <c r="L5" s="23"/>
      <c r="M5" s="23"/>
    </row>
    <row r="6" spans="1:13" x14ac:dyDescent="0.25">
      <c r="B6" s="33" t="s">
        <v>23</v>
      </c>
      <c r="C6" s="175"/>
      <c r="D6" s="175"/>
      <c r="H6" s="23"/>
      <c r="L6" s="23"/>
      <c r="M6" s="23"/>
    </row>
    <row r="7" spans="1:13" x14ac:dyDescent="0.25">
      <c r="B7" s="32" t="s">
        <v>24</v>
      </c>
      <c r="C7" s="175"/>
      <c r="D7" s="175"/>
      <c r="H7" s="23"/>
      <c r="L7" s="23"/>
      <c r="M7" s="23"/>
    </row>
    <row r="8" spans="1:13" x14ac:dyDescent="0.25">
      <c r="B8" s="32" t="s">
        <v>25</v>
      </c>
      <c r="C8" s="175"/>
      <c r="D8" s="175"/>
      <c r="F8" s="25" t="s">
        <v>26</v>
      </c>
      <c r="H8" s="23"/>
      <c r="L8" s="23"/>
      <c r="M8" s="23"/>
    </row>
    <row r="9" spans="1:13" x14ac:dyDescent="0.25">
      <c r="B9" s="214" t="s">
        <v>1492</v>
      </c>
      <c r="H9" s="23"/>
      <c r="L9" s="23"/>
      <c r="M9" s="23"/>
    </row>
    <row r="10" spans="1:13" x14ac:dyDescent="0.25">
      <c r="B10" s="33" t="s">
        <v>27</v>
      </c>
      <c r="H10" s="23"/>
      <c r="L10" s="23"/>
      <c r="M10" s="23"/>
    </row>
    <row r="11" spans="1:13" ht="15.75" thickBot="1" x14ac:dyDescent="0.3">
      <c r="B11" s="34" t="s">
        <v>28</v>
      </c>
      <c r="H11" s="23"/>
      <c r="L11" s="23"/>
      <c r="M11" s="23"/>
    </row>
    <row r="12" spans="1:13" x14ac:dyDescent="0.25">
      <c r="B12" s="35"/>
      <c r="H12" s="23"/>
      <c r="L12" s="23"/>
      <c r="M12" s="23"/>
    </row>
    <row r="13" spans="1:13" ht="37.5" x14ac:dyDescent="0.25">
      <c r="A13" s="36" t="s">
        <v>29</v>
      </c>
      <c r="B13" s="36" t="s">
        <v>23</v>
      </c>
      <c r="C13" s="37"/>
      <c r="D13" s="37"/>
      <c r="E13" s="37"/>
      <c r="F13" s="37"/>
      <c r="G13" s="38"/>
      <c r="H13" s="23"/>
      <c r="L13" s="23"/>
      <c r="M13" s="23"/>
    </row>
    <row r="14" spans="1:13" x14ac:dyDescent="0.25">
      <c r="A14" s="25" t="s">
        <v>30</v>
      </c>
      <c r="B14" s="39" t="s">
        <v>0</v>
      </c>
      <c r="C14" s="378" t="s">
        <v>12</v>
      </c>
      <c r="E14" s="31"/>
      <c r="F14" s="31"/>
      <c r="H14" s="23"/>
      <c r="L14" s="23"/>
      <c r="M14" s="23"/>
    </row>
    <row r="15" spans="1:13" x14ac:dyDescent="0.25">
      <c r="A15" s="25" t="s">
        <v>31</v>
      </c>
      <c r="B15" s="39" t="s">
        <v>32</v>
      </c>
      <c r="C15" s="378" t="s">
        <v>1596</v>
      </c>
      <c r="E15" s="31"/>
      <c r="F15" s="31"/>
      <c r="H15" s="23"/>
      <c r="L15" s="23"/>
      <c r="M15" s="23"/>
    </row>
    <row r="16" spans="1:13" ht="60" x14ac:dyDescent="0.25">
      <c r="A16" s="25" t="s">
        <v>33</v>
      </c>
      <c r="B16" s="39" t="s">
        <v>34</v>
      </c>
      <c r="C16" s="379" t="s">
        <v>1986</v>
      </c>
      <c r="E16" s="31"/>
      <c r="F16" s="31"/>
      <c r="H16" s="23"/>
      <c r="L16" s="23"/>
      <c r="M16" s="23"/>
    </row>
    <row r="17" spans="1:13" x14ac:dyDescent="0.25">
      <c r="A17" s="25" t="s">
        <v>35</v>
      </c>
      <c r="B17" s="39" t="s">
        <v>36</v>
      </c>
      <c r="C17" s="378" t="str">
        <f>TEXT('D. Nat Trans Templ'!D2,"DD/MM/YY")</f>
        <v>31/08/23</v>
      </c>
      <c r="E17" s="31"/>
      <c r="F17" s="31"/>
      <c r="H17" s="23"/>
      <c r="L17" s="23"/>
      <c r="M17" s="23"/>
    </row>
    <row r="18" spans="1:13" outlineLevel="1" x14ac:dyDescent="0.25">
      <c r="A18" s="25" t="s">
        <v>37</v>
      </c>
      <c r="B18" s="40"/>
      <c r="E18" s="31"/>
      <c r="F18" s="31"/>
      <c r="H18" s="23"/>
      <c r="L18" s="23"/>
      <c r="M18" s="23"/>
    </row>
    <row r="19" spans="1:13" outlineLevel="1" x14ac:dyDescent="0.25">
      <c r="A19" s="25" t="s">
        <v>38</v>
      </c>
      <c r="B19" s="40"/>
      <c r="E19" s="31"/>
      <c r="F19" s="31"/>
      <c r="H19" s="23"/>
      <c r="L19" s="23"/>
      <c r="M19" s="23"/>
    </row>
    <row r="20" spans="1:13" outlineLevel="1" x14ac:dyDescent="0.25">
      <c r="A20" s="25" t="s">
        <v>39</v>
      </c>
      <c r="B20" s="40"/>
      <c r="E20" s="31"/>
      <c r="F20" s="31"/>
      <c r="H20" s="23"/>
      <c r="L20" s="23"/>
      <c r="M20" s="23"/>
    </row>
    <row r="21" spans="1:13" outlineLevel="1" x14ac:dyDescent="0.25">
      <c r="A21" s="25" t="s">
        <v>40</v>
      </c>
      <c r="B21" s="40"/>
      <c r="E21" s="31"/>
      <c r="F21" s="31"/>
      <c r="H21" s="23"/>
      <c r="L21" s="23"/>
      <c r="M21" s="23"/>
    </row>
    <row r="22" spans="1:13" outlineLevel="1" x14ac:dyDescent="0.25">
      <c r="A22" s="25" t="s">
        <v>41</v>
      </c>
      <c r="B22" s="40"/>
      <c r="E22" s="31"/>
      <c r="F22" s="31"/>
      <c r="H22" s="23"/>
      <c r="L22" s="23"/>
      <c r="M22" s="23"/>
    </row>
    <row r="23" spans="1:13" outlineLevel="1" x14ac:dyDescent="0.25">
      <c r="A23" s="25" t="s">
        <v>42</v>
      </c>
      <c r="B23" s="40"/>
      <c r="E23" s="31"/>
      <c r="F23" s="31"/>
      <c r="H23" s="23"/>
      <c r="L23" s="23"/>
      <c r="M23" s="23"/>
    </row>
    <row r="24" spans="1:13" outlineLevel="1" x14ac:dyDescent="0.25">
      <c r="A24" s="25" t="s">
        <v>43</v>
      </c>
      <c r="B24" s="40"/>
      <c r="E24" s="31"/>
      <c r="F24" s="31"/>
      <c r="H24" s="23"/>
      <c r="L24" s="23"/>
      <c r="M24" s="23"/>
    </row>
    <row r="25" spans="1:13" outlineLevel="1" x14ac:dyDescent="0.25">
      <c r="A25" s="25" t="s">
        <v>44</v>
      </c>
      <c r="B25" s="40"/>
      <c r="E25" s="31"/>
      <c r="F25" s="31"/>
      <c r="H25" s="23"/>
      <c r="L25" s="23"/>
      <c r="M25" s="23"/>
    </row>
    <row r="26" spans="1:13" ht="18.75" x14ac:dyDescent="0.25">
      <c r="A26" s="37"/>
      <c r="B26" s="36" t="s">
        <v>24</v>
      </c>
      <c r="C26" s="37"/>
      <c r="D26" s="37"/>
      <c r="E26" s="37"/>
      <c r="F26" s="37"/>
      <c r="G26" s="38"/>
      <c r="H26" s="23"/>
      <c r="L26" s="23"/>
      <c r="M26" s="23"/>
    </row>
    <row r="27" spans="1:13" x14ac:dyDescent="0.25">
      <c r="A27" s="25" t="s">
        <v>45</v>
      </c>
      <c r="B27" s="235" t="s">
        <v>1595</v>
      </c>
      <c r="C27" s="378" t="s">
        <v>1591</v>
      </c>
      <c r="D27" s="42"/>
      <c r="E27" s="42"/>
      <c r="F27" s="42"/>
      <c r="H27" s="23"/>
      <c r="L27" s="23"/>
      <c r="M27" s="23"/>
    </row>
    <row r="28" spans="1:13" ht="30" x14ac:dyDescent="0.25">
      <c r="A28" s="25" t="s">
        <v>46</v>
      </c>
      <c r="B28" s="215" t="s">
        <v>1590</v>
      </c>
      <c r="C28" s="236" t="s">
        <v>1987</v>
      </c>
      <c r="D28" s="42"/>
      <c r="E28" s="42"/>
      <c r="F28" s="42"/>
      <c r="H28" s="23"/>
      <c r="L28" s="23"/>
      <c r="M28" s="234" t="s">
        <v>1591</v>
      </c>
    </row>
    <row r="29" spans="1:13" x14ac:dyDescent="0.25">
      <c r="A29" s="25" t="s">
        <v>48</v>
      </c>
      <c r="B29" s="41" t="s">
        <v>47</v>
      </c>
      <c r="C29" s="378" t="s">
        <v>1592</v>
      </c>
      <c r="E29" s="42"/>
      <c r="F29" s="42"/>
      <c r="H29" s="23"/>
      <c r="L29" s="23"/>
      <c r="M29" s="234" t="s">
        <v>1592</v>
      </c>
    </row>
    <row r="30" spans="1:13" ht="30" outlineLevel="1" x14ac:dyDescent="0.25">
      <c r="A30" s="25" t="s">
        <v>50</v>
      </c>
      <c r="B30" s="41" t="s">
        <v>49</v>
      </c>
      <c r="C30" s="379" t="s">
        <v>2024</v>
      </c>
      <c r="E30" s="42"/>
      <c r="F30" s="42"/>
      <c r="H30" s="23"/>
      <c r="L30" s="23"/>
      <c r="M30" s="234" t="s">
        <v>1593</v>
      </c>
    </row>
    <row r="31" spans="1:13" outlineLevel="1" x14ac:dyDescent="0.25">
      <c r="A31" s="25" t="s">
        <v>51</v>
      </c>
      <c r="B31" s="41"/>
      <c r="E31" s="42"/>
      <c r="F31" s="42"/>
      <c r="H31" s="23"/>
      <c r="L31" s="23"/>
      <c r="M31" s="23"/>
    </row>
    <row r="32" spans="1:13" outlineLevel="1" x14ac:dyDescent="0.25">
      <c r="A32" s="25" t="s">
        <v>52</v>
      </c>
      <c r="B32" s="41"/>
      <c r="E32" s="42"/>
      <c r="F32" s="42"/>
      <c r="H32" s="23"/>
      <c r="L32" s="23"/>
      <c r="M32" s="23"/>
    </row>
    <row r="33" spans="1:14" outlineLevel="1" x14ac:dyDescent="0.25">
      <c r="A33" s="25" t="s">
        <v>53</v>
      </c>
      <c r="B33" s="41"/>
      <c r="E33" s="42"/>
      <c r="F33" s="42"/>
      <c r="H33" s="23"/>
      <c r="L33" s="23"/>
      <c r="M33" s="23"/>
    </row>
    <row r="34" spans="1:14" outlineLevel="1" x14ac:dyDescent="0.25">
      <c r="A34" s="25" t="s">
        <v>54</v>
      </c>
      <c r="B34" s="41"/>
      <c r="E34" s="42"/>
      <c r="F34" s="42"/>
      <c r="H34" s="23"/>
      <c r="L34" s="23"/>
      <c r="M34" s="23"/>
    </row>
    <row r="35" spans="1:14" outlineLevel="1" x14ac:dyDescent="0.25">
      <c r="A35" s="25" t="s">
        <v>55</v>
      </c>
      <c r="B35" s="43"/>
      <c r="E35" s="42"/>
      <c r="F35" s="42"/>
      <c r="H35" s="23"/>
      <c r="L35" s="23"/>
      <c r="M35" s="23"/>
    </row>
    <row r="36" spans="1:14" ht="18.75" x14ac:dyDescent="0.25">
      <c r="A36" s="36"/>
      <c r="B36" s="36" t="s">
        <v>25</v>
      </c>
      <c r="C36" s="36"/>
      <c r="D36" s="37"/>
      <c r="E36" s="37"/>
      <c r="F36" s="37"/>
      <c r="G36" s="38"/>
      <c r="H36" s="23"/>
      <c r="L36" s="23"/>
      <c r="M36" s="23"/>
    </row>
    <row r="37" spans="1:14" ht="15" customHeight="1" x14ac:dyDescent="0.25">
      <c r="A37" s="44"/>
      <c r="B37" s="45" t="s">
        <v>56</v>
      </c>
      <c r="C37" s="44" t="s">
        <v>57</v>
      </c>
      <c r="D37" s="46"/>
      <c r="E37" s="46"/>
      <c r="F37" s="46"/>
      <c r="G37" s="47"/>
      <c r="H37" s="23"/>
      <c r="L37" s="23"/>
      <c r="M37" s="23"/>
    </row>
    <row r="38" spans="1:14" x14ac:dyDescent="0.25">
      <c r="A38" s="25" t="s">
        <v>4</v>
      </c>
      <c r="B38" s="42" t="s">
        <v>908</v>
      </c>
      <c r="C38" s="137">
        <f>'D. Nat Trans Templ'!D267/1000000</f>
        <v>40819.370480978192</v>
      </c>
      <c r="F38" s="42"/>
      <c r="H38" s="23"/>
      <c r="L38" s="23"/>
      <c r="M38" s="23"/>
    </row>
    <row r="39" spans="1:14" x14ac:dyDescent="0.25">
      <c r="A39" s="25" t="s">
        <v>58</v>
      </c>
      <c r="B39" s="42" t="s">
        <v>59</v>
      </c>
      <c r="C39" s="137">
        <f>'D. Nat Trans Templ'!D304/1000000</f>
        <v>35471.309000000001</v>
      </c>
      <c r="F39" s="42"/>
      <c r="H39" s="23"/>
      <c r="L39" s="23"/>
      <c r="M39" s="23"/>
      <c r="N39" s="54"/>
    </row>
    <row r="40" spans="1:14" outlineLevel="1" x14ac:dyDescent="0.25">
      <c r="A40" s="25" t="s">
        <v>60</v>
      </c>
      <c r="B40" s="48" t="s">
        <v>61</v>
      </c>
      <c r="C40" s="137" t="s">
        <v>736</v>
      </c>
      <c r="F40" s="42"/>
      <c r="H40" s="23"/>
      <c r="L40" s="23"/>
      <c r="M40" s="23"/>
      <c r="N40" s="54"/>
    </row>
    <row r="41" spans="1:14" outlineLevel="1" x14ac:dyDescent="0.25">
      <c r="A41" s="25" t="s">
        <v>62</v>
      </c>
      <c r="B41" s="48" t="s">
        <v>63</v>
      </c>
      <c r="C41" s="137" t="s">
        <v>736</v>
      </c>
      <c r="F41" s="42"/>
      <c r="H41" s="23"/>
      <c r="L41" s="23"/>
      <c r="M41" s="23"/>
      <c r="N41" s="54"/>
    </row>
    <row r="42" spans="1:14" outlineLevel="1" x14ac:dyDescent="0.25">
      <c r="A42" s="25" t="s">
        <v>64</v>
      </c>
      <c r="B42" s="48"/>
      <c r="C42" s="137"/>
      <c r="F42" s="42"/>
      <c r="H42" s="23"/>
      <c r="L42" s="23"/>
      <c r="M42" s="23"/>
      <c r="N42" s="54"/>
    </row>
    <row r="43" spans="1:14" outlineLevel="1" x14ac:dyDescent="0.25">
      <c r="A43" s="54" t="s">
        <v>1080</v>
      </c>
      <c r="B43" s="42"/>
      <c r="F43" s="42"/>
      <c r="H43" s="23"/>
      <c r="L43" s="23"/>
      <c r="M43" s="23"/>
      <c r="N43" s="54"/>
    </row>
    <row r="44" spans="1:14" ht="15" customHeight="1" x14ac:dyDescent="0.25">
      <c r="A44" s="44"/>
      <c r="B44" s="44" t="s">
        <v>65</v>
      </c>
      <c r="C44" s="44" t="s">
        <v>1528</v>
      </c>
      <c r="D44" s="44" t="s">
        <v>1572</v>
      </c>
      <c r="E44" s="44"/>
      <c r="F44" s="44" t="s">
        <v>1571</v>
      </c>
      <c r="G44" s="44" t="s">
        <v>66</v>
      </c>
      <c r="I44" s="23"/>
      <c r="J44" s="23"/>
      <c r="K44" s="54"/>
      <c r="L44" s="54"/>
      <c r="M44" s="54"/>
      <c r="N44" s="54"/>
    </row>
    <row r="45" spans="1:14" x14ac:dyDescent="0.25">
      <c r="A45" s="25" t="s">
        <v>8</v>
      </c>
      <c r="B45" s="176" t="s">
        <v>67</v>
      </c>
      <c r="C45" s="380">
        <f>'D. Nat Trans Templ'!G311-1</f>
        <v>3.0000000000000027E-2</v>
      </c>
      <c r="D45" s="133">
        <f>IF(OR(C38="[For completion]",C39="[For completion]"),"Please complete G.3.1.1 and G.3.1.2",(C38/C39-1-MAX(C45,F45)))</f>
        <v>7.550265505735676E-2</v>
      </c>
      <c r="E45" s="133"/>
      <c r="F45" s="133">
        <f>1/'D. Nat Trans Templ'!G309-1</f>
        <v>7.5268817204301008E-2</v>
      </c>
      <c r="G45" s="206" t="s">
        <v>736</v>
      </c>
      <c r="H45" s="23"/>
      <c r="L45" s="23"/>
      <c r="M45" s="23"/>
      <c r="N45" s="54"/>
    </row>
    <row r="46" spans="1:14" outlineLevel="1" x14ac:dyDescent="0.25">
      <c r="A46" s="25" t="s">
        <v>68</v>
      </c>
      <c r="B46" s="381" t="s">
        <v>1989</v>
      </c>
      <c r="C46" s="133"/>
      <c r="D46" s="133">
        <f>'D. Nat Trans Templ'!G312-1</f>
        <v>7.4005934675252405E-2</v>
      </c>
      <c r="E46" s="133"/>
      <c r="F46" s="133"/>
      <c r="G46" s="61"/>
      <c r="H46" s="23"/>
      <c r="L46" s="23"/>
      <c r="M46" s="23"/>
      <c r="N46" s="54"/>
    </row>
    <row r="47" spans="1:14" outlineLevel="1" x14ac:dyDescent="0.25">
      <c r="A47" s="25" t="s">
        <v>69</v>
      </c>
      <c r="B47" s="40"/>
      <c r="C47" s="133"/>
      <c r="D47" s="133"/>
      <c r="E47" s="133"/>
      <c r="F47" s="133"/>
      <c r="G47" s="61"/>
      <c r="H47" s="23"/>
      <c r="L47" s="23"/>
      <c r="M47" s="23"/>
      <c r="N47" s="54"/>
    </row>
    <row r="48" spans="1:14" outlineLevel="1" x14ac:dyDescent="0.25">
      <c r="A48" s="25" t="s">
        <v>70</v>
      </c>
      <c r="B48" s="40"/>
      <c r="C48" s="61"/>
      <c r="D48" s="61"/>
      <c r="E48" s="61"/>
      <c r="F48" s="61"/>
      <c r="G48" s="61"/>
      <c r="H48" s="23"/>
      <c r="L48" s="23"/>
      <c r="M48" s="23"/>
      <c r="N48" s="54"/>
    </row>
    <row r="49" spans="1:14" outlineLevel="1" x14ac:dyDescent="0.25">
      <c r="A49" s="25" t="s">
        <v>71</v>
      </c>
      <c r="B49" s="40"/>
      <c r="C49" s="61"/>
      <c r="D49" s="61"/>
      <c r="E49" s="61"/>
      <c r="F49" s="61"/>
      <c r="G49" s="61"/>
      <c r="H49" s="23"/>
      <c r="L49" s="23"/>
      <c r="M49" s="23"/>
      <c r="N49" s="54"/>
    </row>
    <row r="50" spans="1:14" outlineLevel="1" x14ac:dyDescent="0.25">
      <c r="A50" s="25" t="s">
        <v>72</v>
      </c>
      <c r="B50" s="40"/>
      <c r="C50" s="61"/>
      <c r="D50" s="61"/>
      <c r="E50" s="61"/>
      <c r="F50" s="61"/>
      <c r="G50" s="61"/>
      <c r="H50" s="23"/>
      <c r="L50" s="23"/>
      <c r="M50" s="23"/>
      <c r="N50" s="54"/>
    </row>
    <row r="51" spans="1:14" outlineLevel="1" x14ac:dyDescent="0.25">
      <c r="A51" s="25" t="s">
        <v>73</v>
      </c>
      <c r="B51" s="40"/>
      <c r="C51" s="61"/>
      <c r="D51" s="61"/>
      <c r="E51" s="61"/>
      <c r="F51" s="61"/>
      <c r="G51" s="61"/>
      <c r="H51" s="23"/>
      <c r="L51" s="23"/>
      <c r="M51" s="23"/>
      <c r="N51" s="54"/>
    </row>
    <row r="52" spans="1:14" ht="15" customHeight="1" x14ac:dyDescent="0.25">
      <c r="A52" s="44"/>
      <c r="B52" s="45" t="s">
        <v>74</v>
      </c>
      <c r="C52" s="44" t="s">
        <v>57</v>
      </c>
      <c r="D52" s="44"/>
      <c r="E52" s="46"/>
      <c r="F52" s="47" t="s">
        <v>75</v>
      </c>
      <c r="G52" s="47"/>
      <c r="H52" s="23"/>
      <c r="L52" s="23"/>
      <c r="M52" s="23"/>
      <c r="N52" s="54"/>
    </row>
    <row r="53" spans="1:14" x14ac:dyDescent="0.25">
      <c r="A53" s="25" t="s">
        <v>76</v>
      </c>
      <c r="B53" s="42" t="s">
        <v>77</v>
      </c>
      <c r="C53" s="382">
        <f>C38</f>
        <v>40819.370480978192</v>
      </c>
      <c r="E53" s="49"/>
      <c r="F53" s="142">
        <f>IF($C$58=0,"",IF(C53="[for completion]","",C53/$C$58))</f>
        <v>1</v>
      </c>
      <c r="G53" s="50"/>
      <c r="H53" s="23"/>
      <c r="L53" s="23"/>
      <c r="M53" s="23"/>
      <c r="N53" s="54"/>
    </row>
    <row r="54" spans="1:14" x14ac:dyDescent="0.25">
      <c r="A54" s="25" t="s">
        <v>78</v>
      </c>
      <c r="B54" s="42" t="s">
        <v>79</v>
      </c>
      <c r="C54" s="382">
        <v>0</v>
      </c>
      <c r="E54" s="49"/>
      <c r="F54" s="142">
        <f>IF($C$58=0,"",IF(C54="[for completion]","",C54/$C$58))</f>
        <v>0</v>
      </c>
      <c r="G54" s="50"/>
      <c r="H54" s="23"/>
      <c r="L54" s="23"/>
      <c r="M54" s="23"/>
      <c r="N54" s="54"/>
    </row>
    <row r="55" spans="1:14" x14ac:dyDescent="0.25">
      <c r="A55" s="25" t="s">
        <v>80</v>
      </c>
      <c r="B55" s="42" t="s">
        <v>81</v>
      </c>
      <c r="C55" s="382">
        <v>0</v>
      </c>
      <c r="E55" s="49"/>
      <c r="F55" s="150">
        <f>IF($C$58=0,"",IF(C55="[for completion]","",C55/$C$58))</f>
        <v>0</v>
      </c>
      <c r="G55" s="50"/>
      <c r="H55" s="23"/>
      <c r="L55" s="23"/>
      <c r="M55" s="23"/>
      <c r="N55" s="54"/>
    </row>
    <row r="56" spans="1:14" x14ac:dyDescent="0.25">
      <c r="A56" s="25" t="s">
        <v>82</v>
      </c>
      <c r="B56" s="42" t="s">
        <v>83</v>
      </c>
      <c r="C56" s="382">
        <v>0</v>
      </c>
      <c r="E56" s="49"/>
      <c r="F56" s="150">
        <f>IF($C$58=0,"",IF(C56="[for completion]","",C56/$C$58))</f>
        <v>0</v>
      </c>
      <c r="G56" s="50"/>
      <c r="H56" s="23"/>
      <c r="L56" s="23"/>
      <c r="M56" s="23"/>
      <c r="N56" s="54"/>
    </row>
    <row r="57" spans="1:14" x14ac:dyDescent="0.25">
      <c r="A57" s="25" t="s">
        <v>84</v>
      </c>
      <c r="B57" s="25" t="s">
        <v>85</v>
      </c>
      <c r="C57" s="382">
        <v>0</v>
      </c>
      <c r="E57" s="49"/>
      <c r="F57" s="142">
        <f>IF($C$58=0,"",IF(C57="[for completion]","",C57/$C$58))</f>
        <v>0</v>
      </c>
      <c r="G57" s="50"/>
      <c r="H57" s="23"/>
      <c r="L57" s="23"/>
      <c r="M57" s="23"/>
      <c r="N57" s="54"/>
    </row>
    <row r="58" spans="1:14" x14ac:dyDescent="0.25">
      <c r="A58" s="25" t="s">
        <v>86</v>
      </c>
      <c r="B58" s="51" t="s">
        <v>87</v>
      </c>
      <c r="C58" s="138">
        <f>SUM(C53:C57)</f>
        <v>40819.370480978192</v>
      </c>
      <c r="D58" s="49"/>
      <c r="E58" s="49"/>
      <c r="F58" s="143">
        <f>SUM(F53:F57)</f>
        <v>1</v>
      </c>
      <c r="G58" s="50"/>
      <c r="H58" s="23"/>
      <c r="L58" s="23"/>
      <c r="M58" s="23"/>
      <c r="N58" s="54"/>
    </row>
    <row r="59" spans="1:14" outlineLevel="1" x14ac:dyDescent="0.25">
      <c r="A59" s="25" t="s">
        <v>88</v>
      </c>
      <c r="B59" s="53"/>
      <c r="C59" s="137"/>
      <c r="E59" s="49"/>
      <c r="F59" s="142"/>
      <c r="G59" s="50"/>
      <c r="H59" s="23"/>
      <c r="L59" s="23"/>
      <c r="M59" s="23"/>
      <c r="N59" s="54"/>
    </row>
    <row r="60" spans="1:14" outlineLevel="1" x14ac:dyDescent="0.25">
      <c r="A60" s="25" t="s">
        <v>89</v>
      </c>
      <c r="B60" s="53"/>
      <c r="C60" s="137"/>
      <c r="E60" s="49"/>
      <c r="F60" s="142"/>
      <c r="G60" s="50"/>
      <c r="H60" s="23"/>
      <c r="L60" s="23"/>
      <c r="M60" s="23"/>
      <c r="N60" s="54"/>
    </row>
    <row r="61" spans="1:14" outlineLevel="1" x14ac:dyDescent="0.25">
      <c r="A61" s="25" t="s">
        <v>90</v>
      </c>
      <c r="B61" s="53"/>
      <c r="C61" s="137"/>
      <c r="E61" s="49"/>
      <c r="F61" s="142"/>
      <c r="G61" s="50"/>
      <c r="H61" s="23"/>
      <c r="L61" s="23"/>
      <c r="M61" s="23"/>
      <c r="N61" s="54"/>
    </row>
    <row r="62" spans="1:14" outlineLevel="1" x14ac:dyDescent="0.25">
      <c r="A62" s="25" t="s">
        <v>91</v>
      </c>
      <c r="B62" s="53"/>
      <c r="C62" s="137"/>
      <c r="E62" s="49"/>
      <c r="F62" s="142"/>
      <c r="G62" s="50"/>
      <c r="H62" s="23"/>
      <c r="L62" s="23"/>
      <c r="M62" s="23"/>
      <c r="N62" s="54"/>
    </row>
    <row r="63" spans="1:14" outlineLevel="1" x14ac:dyDescent="0.25">
      <c r="A63" s="25" t="s">
        <v>92</v>
      </c>
      <c r="B63" s="53"/>
      <c r="C63" s="137"/>
      <c r="E63" s="49"/>
      <c r="F63" s="142"/>
      <c r="G63" s="50"/>
      <c r="H63" s="23"/>
      <c r="L63" s="23"/>
      <c r="M63" s="23"/>
      <c r="N63" s="54"/>
    </row>
    <row r="64" spans="1:14" outlineLevel="1" x14ac:dyDescent="0.25">
      <c r="A64" s="25" t="s">
        <v>93</v>
      </c>
      <c r="B64" s="53"/>
      <c r="C64" s="139"/>
      <c r="D64" s="54"/>
      <c r="E64" s="54"/>
      <c r="F64" s="142"/>
      <c r="G64" s="52"/>
      <c r="H64" s="23"/>
      <c r="L64" s="23"/>
      <c r="M64" s="23"/>
      <c r="N64" s="54"/>
    </row>
    <row r="65" spans="1:14" ht="15" customHeight="1" x14ac:dyDescent="0.25">
      <c r="A65" s="44"/>
      <c r="B65" s="45" t="s">
        <v>94</v>
      </c>
      <c r="C65" s="88" t="s">
        <v>918</v>
      </c>
      <c r="D65" s="88" t="s">
        <v>919</v>
      </c>
      <c r="E65" s="46"/>
      <c r="F65" s="47" t="s">
        <v>95</v>
      </c>
      <c r="G65" s="55" t="s">
        <v>96</v>
      </c>
      <c r="H65" s="23"/>
      <c r="L65" s="23"/>
      <c r="M65" s="23"/>
      <c r="N65" s="54"/>
    </row>
    <row r="66" spans="1:14" x14ac:dyDescent="0.25">
      <c r="A66" s="25" t="s">
        <v>97</v>
      </c>
      <c r="B66" s="42" t="s">
        <v>967</v>
      </c>
      <c r="C66" s="140">
        <f>'D. Nat Trans Templ'!D278/12</f>
        <v>2.0657190052266521</v>
      </c>
      <c r="D66" s="140" t="s">
        <v>739</v>
      </c>
      <c r="E66" s="39"/>
      <c r="F66" s="56"/>
      <c r="G66" s="57"/>
      <c r="H66" s="23"/>
      <c r="L66" s="23"/>
      <c r="M66" s="23"/>
      <c r="N66" s="54"/>
    </row>
    <row r="67" spans="1:14" x14ac:dyDescent="0.25">
      <c r="B67" s="42"/>
      <c r="E67" s="39"/>
      <c r="F67" s="56"/>
      <c r="G67" s="57"/>
      <c r="H67" s="23"/>
      <c r="L67" s="23"/>
      <c r="M67" s="23"/>
      <c r="N67" s="54"/>
    </row>
    <row r="68" spans="1:14" x14ac:dyDescent="0.25">
      <c r="B68" s="42" t="s">
        <v>913</v>
      </c>
      <c r="C68" s="39"/>
      <c r="D68" s="39"/>
      <c r="E68" s="39"/>
      <c r="F68" s="57"/>
      <c r="G68" s="57"/>
      <c r="H68" s="23"/>
      <c r="L68" s="23"/>
      <c r="M68" s="23"/>
      <c r="N68" s="54"/>
    </row>
    <row r="69" spans="1:14" x14ac:dyDescent="0.25">
      <c r="B69" s="42" t="s">
        <v>99</v>
      </c>
      <c r="E69" s="39"/>
      <c r="F69" s="57"/>
      <c r="G69" s="57"/>
      <c r="H69" s="23"/>
      <c r="L69" s="23"/>
      <c r="M69" s="23"/>
      <c r="N69" s="54"/>
    </row>
    <row r="70" spans="1:14" x14ac:dyDescent="0.25">
      <c r="A70" s="25" t="s">
        <v>100</v>
      </c>
      <c r="B70" s="128" t="s">
        <v>1055</v>
      </c>
      <c r="C70" s="137">
        <f>('D. Nat Trans Templ'!E468+'D. Nat Trans Templ'!E469)/1000000</f>
        <v>6926.2912952900006</v>
      </c>
      <c r="D70" s="383" t="s">
        <v>739</v>
      </c>
      <c r="E70" s="21"/>
      <c r="F70" s="142">
        <f t="shared" ref="F70:F76" si="0">IF($C$77=0,"",IF(C70="[for completion]","",C70/$C$77))</f>
        <v>0.16968148243533884</v>
      </c>
      <c r="G70" s="142" t="str">
        <f>IF($D$77=0,"",IF(D70="[Mark as ND1 if not relevant]","",D70/$D$77))</f>
        <v/>
      </c>
      <c r="H70" s="23"/>
      <c r="L70" s="23"/>
      <c r="M70" s="23"/>
      <c r="N70" s="54"/>
    </row>
    <row r="71" spans="1:14" x14ac:dyDescent="0.25">
      <c r="A71" s="25" t="s">
        <v>101</v>
      </c>
      <c r="B71" s="129" t="s">
        <v>1056</v>
      </c>
      <c r="C71" s="137">
        <f>'D. Nat Trans Templ'!E470/1000000</f>
        <v>11640.615849790001</v>
      </c>
      <c r="D71" s="383" t="s">
        <v>739</v>
      </c>
      <c r="E71" s="21"/>
      <c r="F71" s="142">
        <f t="shared" si="0"/>
        <v>0.28517382097340283</v>
      </c>
      <c r="G71" s="142" t="str">
        <f t="shared" ref="G71:G76" si="1">IF($D$77=0,"",IF(D71="[Mark as ND1 if not relevant]","",D71/$D$77))</f>
        <v/>
      </c>
      <c r="H71" s="23"/>
      <c r="L71" s="23"/>
      <c r="M71" s="23"/>
      <c r="N71" s="54"/>
    </row>
    <row r="72" spans="1:14" x14ac:dyDescent="0.25">
      <c r="A72" s="25" t="s">
        <v>102</v>
      </c>
      <c r="B72" s="128" t="s">
        <v>1057</v>
      </c>
      <c r="C72" s="137">
        <f>'D. Nat Trans Templ'!E471/1000000</f>
        <v>15885.202617610017</v>
      </c>
      <c r="D72" s="383" t="s">
        <v>739</v>
      </c>
      <c r="E72" s="21"/>
      <c r="F72" s="142">
        <f t="shared" si="0"/>
        <v>0.38915844194637444</v>
      </c>
      <c r="G72" s="142" t="str">
        <f t="shared" si="1"/>
        <v/>
      </c>
      <c r="H72" s="23"/>
      <c r="L72" s="23"/>
      <c r="M72" s="23"/>
      <c r="N72" s="54"/>
    </row>
    <row r="73" spans="1:14" x14ac:dyDescent="0.25">
      <c r="A73" s="25" t="s">
        <v>103</v>
      </c>
      <c r="B73" s="128" t="s">
        <v>1058</v>
      </c>
      <c r="C73" s="137">
        <f>('D. Nat Trans Templ'!E472+'D. Nat Trans Templ'!E473)/1000000</f>
        <v>5106.9936997099994</v>
      </c>
      <c r="D73" s="383" t="s">
        <v>739</v>
      </c>
      <c r="E73" s="21"/>
      <c r="F73" s="142">
        <f t="shared" si="0"/>
        <v>0.12511201519116094</v>
      </c>
      <c r="G73" s="142" t="str">
        <f t="shared" si="1"/>
        <v/>
      </c>
      <c r="H73" s="23"/>
      <c r="L73" s="23"/>
      <c r="M73" s="23"/>
      <c r="N73" s="54"/>
    </row>
    <row r="74" spans="1:14" x14ac:dyDescent="0.25">
      <c r="A74" s="25" t="s">
        <v>104</v>
      </c>
      <c r="B74" s="128" t="s">
        <v>1059</v>
      </c>
      <c r="C74" s="137">
        <f>('D. Nat Trans Templ'!E474+'D. Nat Trans Templ'!E475)/1000000</f>
        <v>784.54495659999975</v>
      </c>
      <c r="D74" s="383" t="s">
        <v>739</v>
      </c>
      <c r="E74" s="21"/>
      <c r="F74" s="142">
        <f t="shared" si="0"/>
        <v>1.9219918077020861E-2</v>
      </c>
      <c r="G74" s="142" t="str">
        <f t="shared" si="1"/>
        <v/>
      </c>
      <c r="H74" s="23"/>
      <c r="L74" s="23"/>
      <c r="M74" s="23"/>
      <c r="N74" s="54"/>
    </row>
    <row r="75" spans="1:14" x14ac:dyDescent="0.25">
      <c r="A75" s="25" t="s">
        <v>105</v>
      </c>
      <c r="B75" s="128" t="s">
        <v>1060</v>
      </c>
      <c r="C75" s="137">
        <v>475.67828137000021</v>
      </c>
      <c r="D75" s="383" t="s">
        <v>739</v>
      </c>
      <c r="E75" s="21"/>
      <c r="F75" s="142">
        <f t="shared" si="0"/>
        <v>1.1653248831743858E-2</v>
      </c>
      <c r="G75" s="142" t="str">
        <f t="shared" si="1"/>
        <v/>
      </c>
      <c r="H75" s="23"/>
      <c r="L75" s="23"/>
      <c r="M75" s="23"/>
      <c r="N75" s="54"/>
    </row>
    <row r="76" spans="1:14" x14ac:dyDescent="0.25">
      <c r="A76" s="25" t="s">
        <v>106</v>
      </c>
      <c r="B76" s="128" t="s">
        <v>1061</v>
      </c>
      <c r="C76" s="137">
        <v>4.3780609999999998E-2</v>
      </c>
      <c r="D76" s="383" t="s">
        <v>739</v>
      </c>
      <c r="E76" s="21"/>
      <c r="F76" s="142">
        <f t="shared" si="0"/>
        <v>1.072544958046322E-6</v>
      </c>
      <c r="G76" s="142" t="str">
        <f t="shared" si="1"/>
        <v/>
      </c>
      <c r="H76" s="23"/>
      <c r="L76" s="23"/>
      <c r="M76" s="23"/>
      <c r="N76" s="54"/>
    </row>
    <row r="77" spans="1:14" x14ac:dyDescent="0.25">
      <c r="A77" s="25" t="s">
        <v>107</v>
      </c>
      <c r="B77" s="58" t="s">
        <v>87</v>
      </c>
      <c r="C77" s="138">
        <f>SUM(C70:C76)</f>
        <v>40819.370480980026</v>
      </c>
      <c r="D77" s="138">
        <f>SUM(D70:D76)</f>
        <v>0</v>
      </c>
      <c r="E77" s="42"/>
      <c r="F77" s="143">
        <f>SUM(F70:F76)</f>
        <v>0.99999999999999989</v>
      </c>
      <c r="G77" s="143">
        <f>SUM(G70:G76)</f>
        <v>0</v>
      </c>
      <c r="H77" s="23"/>
      <c r="L77" s="23"/>
      <c r="M77" s="23"/>
      <c r="N77" s="54"/>
    </row>
    <row r="78" spans="1:14" outlineLevel="1" x14ac:dyDescent="0.25">
      <c r="A78" s="25" t="s">
        <v>108</v>
      </c>
      <c r="B78" s="59"/>
      <c r="C78" s="138"/>
      <c r="D78" s="138"/>
      <c r="E78" s="42"/>
      <c r="F78" s="142"/>
      <c r="G78" s="142" t="str">
        <f t="shared" ref="G78:G87" si="2">IF($D$77=0,"",IF(D78="[for completion]","",D78/$D$77))</f>
        <v/>
      </c>
      <c r="H78" s="23"/>
      <c r="L78" s="23"/>
      <c r="M78" s="23"/>
      <c r="N78" s="54"/>
    </row>
    <row r="79" spans="1:14" outlineLevel="1" x14ac:dyDescent="0.25">
      <c r="A79" s="25" t="s">
        <v>109</v>
      </c>
      <c r="B79" s="59"/>
      <c r="C79" s="138"/>
      <c r="D79" s="138"/>
      <c r="E79" s="42"/>
      <c r="F79" s="142"/>
      <c r="G79" s="142" t="str">
        <f t="shared" si="2"/>
        <v/>
      </c>
      <c r="H79" s="23"/>
      <c r="L79" s="23"/>
      <c r="M79" s="23"/>
      <c r="N79" s="54"/>
    </row>
    <row r="80" spans="1:14" outlineLevel="1" x14ac:dyDescent="0.25">
      <c r="A80" s="25" t="s">
        <v>110</v>
      </c>
      <c r="B80" s="59"/>
      <c r="C80" s="138"/>
      <c r="D80" s="138"/>
      <c r="E80" s="42"/>
      <c r="F80" s="142"/>
      <c r="G80" s="142" t="str">
        <f t="shared" si="2"/>
        <v/>
      </c>
      <c r="H80" s="23"/>
      <c r="L80" s="23"/>
      <c r="M80" s="23"/>
      <c r="N80" s="54"/>
    </row>
    <row r="81" spans="1:14" outlineLevel="1" x14ac:dyDescent="0.25">
      <c r="A81" s="25" t="s">
        <v>111</v>
      </c>
      <c r="B81" s="59"/>
      <c r="C81" s="138"/>
      <c r="D81" s="138"/>
      <c r="E81" s="42"/>
      <c r="F81" s="142"/>
      <c r="G81" s="142" t="str">
        <f t="shared" si="2"/>
        <v/>
      </c>
      <c r="H81" s="23"/>
      <c r="L81" s="23"/>
      <c r="M81" s="23"/>
      <c r="N81" s="54"/>
    </row>
    <row r="82" spans="1:14" outlineLevel="1" x14ac:dyDescent="0.25">
      <c r="A82" s="25" t="s">
        <v>112</v>
      </c>
      <c r="B82" s="59"/>
      <c r="C82" s="138"/>
      <c r="D82" s="138"/>
      <c r="E82" s="42"/>
      <c r="F82" s="142"/>
      <c r="G82" s="142" t="str">
        <f t="shared" si="2"/>
        <v/>
      </c>
      <c r="H82" s="23"/>
      <c r="L82" s="23"/>
      <c r="M82" s="23"/>
      <c r="N82" s="54"/>
    </row>
    <row r="83" spans="1:14" outlineLevel="1" x14ac:dyDescent="0.25">
      <c r="A83" s="25" t="s">
        <v>113</v>
      </c>
      <c r="B83" s="59"/>
      <c r="C83" s="49"/>
      <c r="D83" s="49"/>
      <c r="E83" s="42"/>
      <c r="F83" s="50"/>
      <c r="G83" s="50"/>
      <c r="H83" s="23"/>
      <c r="L83" s="23"/>
      <c r="M83" s="23"/>
      <c r="N83" s="54"/>
    </row>
    <row r="84" spans="1:14" outlineLevel="1" x14ac:dyDescent="0.25">
      <c r="A84" s="25" t="s">
        <v>114</v>
      </c>
      <c r="B84" s="59"/>
      <c r="C84" s="49"/>
      <c r="D84" s="49"/>
      <c r="E84" s="42"/>
      <c r="F84" s="50"/>
      <c r="G84" s="50"/>
      <c r="H84" s="23"/>
      <c r="L84" s="23"/>
      <c r="M84" s="23"/>
      <c r="N84" s="54"/>
    </row>
    <row r="85" spans="1:14" outlineLevel="1" x14ac:dyDescent="0.25">
      <c r="A85" s="25" t="s">
        <v>115</v>
      </c>
      <c r="B85" s="59"/>
      <c r="C85" s="49"/>
      <c r="D85" s="49"/>
      <c r="E85" s="42"/>
      <c r="F85" s="50"/>
      <c r="G85" s="50"/>
      <c r="H85" s="23"/>
      <c r="L85" s="23"/>
      <c r="M85" s="23"/>
      <c r="N85" s="54"/>
    </row>
    <row r="86" spans="1:14" outlineLevel="1" x14ac:dyDescent="0.25">
      <c r="A86" s="25" t="s">
        <v>116</v>
      </c>
      <c r="B86" s="58"/>
      <c r="C86" s="49"/>
      <c r="D86" s="49"/>
      <c r="E86" s="42"/>
      <c r="F86" s="50"/>
      <c r="G86" s="50" t="str">
        <f t="shared" si="2"/>
        <v/>
      </c>
      <c r="H86" s="23"/>
      <c r="L86" s="23"/>
      <c r="M86" s="23"/>
      <c r="N86" s="54"/>
    </row>
    <row r="87" spans="1:14" outlineLevel="1" x14ac:dyDescent="0.25">
      <c r="A87" s="25" t="s">
        <v>117</v>
      </c>
      <c r="B87" s="59"/>
      <c r="C87" s="49"/>
      <c r="D87" s="49"/>
      <c r="E87" s="42"/>
      <c r="F87" s="50"/>
      <c r="G87" s="50" t="str">
        <f t="shared" si="2"/>
        <v/>
      </c>
      <c r="H87" s="23"/>
      <c r="L87" s="23"/>
      <c r="M87" s="23"/>
      <c r="N87" s="54"/>
    </row>
    <row r="88" spans="1:14" ht="15" customHeight="1" x14ac:dyDescent="0.25">
      <c r="A88" s="44"/>
      <c r="B88" s="45" t="s">
        <v>118</v>
      </c>
      <c r="C88" s="88" t="s">
        <v>920</v>
      </c>
      <c r="D88" s="88" t="s">
        <v>921</v>
      </c>
      <c r="E88" s="46"/>
      <c r="F88" s="47" t="s">
        <v>119</v>
      </c>
      <c r="G88" s="44" t="s">
        <v>120</v>
      </c>
      <c r="H88" s="23"/>
      <c r="L88" s="23"/>
      <c r="M88" s="23"/>
      <c r="N88" s="54"/>
    </row>
    <row r="89" spans="1:14" x14ac:dyDescent="0.25">
      <c r="A89" s="25" t="s">
        <v>121</v>
      </c>
      <c r="B89" s="42" t="s">
        <v>98</v>
      </c>
      <c r="C89" s="383">
        <v>2.948840529741279</v>
      </c>
      <c r="D89" s="383">
        <v>3.9486466922540711</v>
      </c>
      <c r="E89" s="39"/>
      <c r="F89" s="148"/>
      <c r="G89" s="149"/>
      <c r="H89" s="23"/>
      <c r="L89" s="23"/>
      <c r="M89" s="23"/>
      <c r="N89" s="54"/>
    </row>
    <row r="90" spans="1:14" x14ac:dyDescent="0.25">
      <c r="B90" s="42"/>
      <c r="C90" s="140"/>
      <c r="D90" s="140"/>
      <c r="E90" s="39"/>
      <c r="F90" s="148"/>
      <c r="G90" s="149"/>
      <c r="H90" s="23"/>
      <c r="L90" s="23"/>
      <c r="M90" s="23"/>
      <c r="N90" s="54"/>
    </row>
    <row r="91" spans="1:14" x14ac:dyDescent="0.25">
      <c r="B91" s="42" t="s">
        <v>914</v>
      </c>
      <c r="C91" s="147"/>
      <c r="D91" s="147"/>
      <c r="E91" s="39"/>
      <c r="F91" s="149"/>
      <c r="G91" s="149"/>
      <c r="H91" s="23"/>
      <c r="L91" s="23"/>
      <c r="M91" s="23"/>
      <c r="N91" s="54"/>
    </row>
    <row r="92" spans="1:14" x14ac:dyDescent="0.25">
      <c r="A92" s="25" t="s">
        <v>122</v>
      </c>
      <c r="B92" s="42" t="s">
        <v>99</v>
      </c>
      <c r="C92" s="140"/>
      <c r="D92" s="140"/>
      <c r="E92" s="39"/>
      <c r="F92" s="149"/>
      <c r="G92" s="149"/>
      <c r="H92" s="23"/>
      <c r="L92" s="23"/>
      <c r="M92" s="23"/>
      <c r="N92" s="54"/>
    </row>
    <row r="93" spans="1:14" x14ac:dyDescent="0.25">
      <c r="A93" s="25" t="s">
        <v>123</v>
      </c>
      <c r="B93" s="129" t="s">
        <v>1055</v>
      </c>
      <c r="C93" s="382">
        <v>2376.1624999999999</v>
      </c>
      <c r="D93" s="382">
        <v>0</v>
      </c>
      <c r="E93" s="21"/>
      <c r="F93" s="142">
        <f>IF($C$100=0,"",IF(C93="[for completion]","",IF(C93="","",C93/$C$100)))</f>
        <v>6.6988294680638924E-2</v>
      </c>
      <c r="G93" s="142">
        <f>IF($D$100=0,"",IF(D93="[Mark as ND1 if not relevant]","",IF(D93="","",D93/$D$100)))</f>
        <v>0</v>
      </c>
      <c r="H93" s="23"/>
      <c r="L93" s="23"/>
      <c r="M93" s="23"/>
      <c r="N93" s="54"/>
    </row>
    <row r="94" spans="1:14" x14ac:dyDescent="0.25">
      <c r="A94" s="25" t="s">
        <v>124</v>
      </c>
      <c r="B94" s="129" t="s">
        <v>1056</v>
      </c>
      <c r="C94" s="382">
        <v>3221.605</v>
      </c>
      <c r="D94" s="382">
        <v>2376.1624999999999</v>
      </c>
      <c r="E94" s="21"/>
      <c r="F94" s="142">
        <f t="shared" ref="F94:F99" si="3">IF($C$100=0,"",IF(C94="[for completion]","",IF(C94="","",C94/$C$100)))</f>
        <v>9.0822839382668399E-2</v>
      </c>
      <c r="G94" s="142">
        <f t="shared" ref="G94:G99" si="4">IF($D$100=0,"",IF(D94="[Mark as ND1 if not relevant]","",IF(D94="","",D94/$D$100)))</f>
        <v>6.6988294680638924E-2</v>
      </c>
      <c r="H94" s="23"/>
      <c r="L94" s="23"/>
      <c r="M94" s="23"/>
      <c r="N94" s="54"/>
    </row>
    <row r="95" spans="1:14" x14ac:dyDescent="0.25">
      <c r="A95" s="25" t="s">
        <v>125</v>
      </c>
      <c r="B95" s="129" t="s">
        <v>1057</v>
      </c>
      <c r="C95" s="382">
        <v>13768.5</v>
      </c>
      <c r="D95" s="382">
        <v>3221.605</v>
      </c>
      <c r="E95" s="21"/>
      <c r="F95" s="142">
        <f t="shared" si="3"/>
        <v>0.38815877925452369</v>
      </c>
      <c r="G95" s="142">
        <f t="shared" si="4"/>
        <v>9.0822839382668399E-2</v>
      </c>
      <c r="H95" s="23"/>
      <c r="L95" s="23"/>
      <c r="M95" s="23"/>
      <c r="N95" s="54"/>
    </row>
    <row r="96" spans="1:14" x14ac:dyDescent="0.25">
      <c r="A96" s="25" t="s">
        <v>126</v>
      </c>
      <c r="B96" s="129" t="s">
        <v>1058</v>
      </c>
      <c r="C96" s="382">
        <v>11390.0265</v>
      </c>
      <c r="D96" s="382">
        <v>13768.5</v>
      </c>
      <c r="E96" s="21"/>
      <c r="F96" s="142">
        <f t="shared" si="3"/>
        <v>0.32110533332728147</v>
      </c>
      <c r="G96" s="142">
        <f t="shared" si="4"/>
        <v>0.38815877925452369</v>
      </c>
      <c r="H96" s="23"/>
      <c r="L96" s="23"/>
      <c r="M96" s="23"/>
      <c r="N96" s="54"/>
    </row>
    <row r="97" spans="1:14" x14ac:dyDescent="0.25">
      <c r="A97" s="25" t="s">
        <v>127</v>
      </c>
      <c r="B97" s="129" t="s">
        <v>1059</v>
      </c>
      <c r="C97" s="382">
        <v>2796.585</v>
      </c>
      <c r="D97" s="382">
        <v>11390.0265</v>
      </c>
      <c r="E97" s="21"/>
      <c r="F97" s="142">
        <f t="shared" si="3"/>
        <v>7.8840761134583451E-2</v>
      </c>
      <c r="G97" s="142">
        <f t="shared" si="4"/>
        <v>0.32110533332728147</v>
      </c>
      <c r="H97" s="23"/>
      <c r="L97" s="23"/>
      <c r="M97" s="23"/>
    </row>
    <row r="98" spans="1:14" x14ac:dyDescent="0.25">
      <c r="A98" s="25" t="s">
        <v>128</v>
      </c>
      <c r="B98" s="129" t="s">
        <v>1060</v>
      </c>
      <c r="C98" s="382">
        <v>1918.43</v>
      </c>
      <c r="D98" s="382">
        <v>4715.0150000000003</v>
      </c>
      <c r="E98" s="21"/>
      <c r="F98" s="142">
        <f t="shared" si="3"/>
        <v>5.4083992220304022E-2</v>
      </c>
      <c r="G98" s="142">
        <f t="shared" si="4"/>
        <v>0.13292475335488746</v>
      </c>
      <c r="H98" s="23"/>
      <c r="L98" s="23"/>
      <c r="M98" s="23"/>
    </row>
    <row r="99" spans="1:14" x14ac:dyDescent="0.25">
      <c r="A99" s="25" t="s">
        <v>129</v>
      </c>
      <c r="B99" s="129" t="s">
        <v>1061</v>
      </c>
      <c r="C99" s="382">
        <v>0</v>
      </c>
      <c r="D99" s="382">
        <v>0</v>
      </c>
      <c r="E99" s="21"/>
      <c r="F99" s="142">
        <f t="shared" si="3"/>
        <v>0</v>
      </c>
      <c r="G99" s="142">
        <f t="shared" si="4"/>
        <v>0</v>
      </c>
      <c r="H99" s="23"/>
      <c r="L99" s="23"/>
      <c r="M99" s="23"/>
    </row>
    <row r="100" spans="1:14" x14ac:dyDescent="0.25">
      <c r="A100" s="25" t="s">
        <v>130</v>
      </c>
      <c r="B100" s="58" t="s">
        <v>87</v>
      </c>
      <c r="C100" s="138">
        <f>SUM(C93:C99)</f>
        <v>35471.309000000001</v>
      </c>
      <c r="D100" s="138">
        <f>SUM(D93:D99)</f>
        <v>35471.309000000001</v>
      </c>
      <c r="E100" s="42"/>
      <c r="F100" s="143">
        <f>SUM(F93:F99)</f>
        <v>1</v>
      </c>
      <c r="G100" s="143">
        <f>SUM(G93:G99)</f>
        <v>1</v>
      </c>
      <c r="H100" s="23"/>
      <c r="L100" s="23"/>
      <c r="M100" s="23"/>
    </row>
    <row r="101" spans="1:14" outlineLevel="1" x14ac:dyDescent="0.25">
      <c r="A101" s="25" t="s">
        <v>131</v>
      </c>
      <c r="B101" s="59"/>
      <c r="C101" s="138"/>
      <c r="D101" s="138"/>
      <c r="E101" s="42"/>
      <c r="F101" s="142"/>
      <c r="G101" s="142"/>
      <c r="H101" s="23"/>
      <c r="L101" s="23"/>
      <c r="M101" s="23"/>
    </row>
    <row r="102" spans="1:14" outlineLevel="1" x14ac:dyDescent="0.25">
      <c r="A102" s="25" t="s">
        <v>132</v>
      </c>
      <c r="B102" s="59"/>
      <c r="C102" s="138"/>
      <c r="D102" s="138"/>
      <c r="E102" s="42"/>
      <c r="F102" s="142"/>
      <c r="G102" s="142"/>
      <c r="H102" s="23"/>
      <c r="L102" s="23"/>
      <c r="M102" s="23"/>
    </row>
    <row r="103" spans="1:14" outlineLevel="1" x14ac:dyDescent="0.25">
      <c r="A103" s="25" t="s">
        <v>133</v>
      </c>
      <c r="B103" s="59"/>
      <c r="C103" s="138"/>
      <c r="D103" s="138"/>
      <c r="E103" s="42"/>
      <c r="F103" s="142"/>
      <c r="G103" s="142"/>
      <c r="H103" s="23"/>
      <c r="L103" s="23"/>
      <c r="M103" s="23"/>
    </row>
    <row r="104" spans="1:14" outlineLevel="1" x14ac:dyDescent="0.25">
      <c r="A104" s="25" t="s">
        <v>134</v>
      </c>
      <c r="B104" s="59"/>
      <c r="C104" s="138"/>
      <c r="D104" s="138"/>
      <c r="E104" s="42"/>
      <c r="F104" s="142"/>
      <c r="G104" s="142"/>
      <c r="H104" s="23"/>
      <c r="L104" s="23"/>
      <c r="M104" s="23"/>
    </row>
    <row r="105" spans="1:14" outlineLevel="1" x14ac:dyDescent="0.25">
      <c r="A105" s="25" t="s">
        <v>135</v>
      </c>
      <c r="B105" s="59"/>
      <c r="C105" s="138"/>
      <c r="D105" s="138"/>
      <c r="E105" s="42"/>
      <c r="F105" s="142"/>
      <c r="G105" s="142"/>
      <c r="H105" s="23"/>
      <c r="L105" s="23"/>
      <c r="M105" s="23"/>
    </row>
    <row r="106" spans="1:14" outlineLevel="1" x14ac:dyDescent="0.25">
      <c r="A106" s="25" t="s">
        <v>136</v>
      </c>
      <c r="B106" s="59"/>
      <c r="C106" s="49"/>
      <c r="D106" s="49"/>
      <c r="E106" s="42"/>
      <c r="F106" s="50"/>
      <c r="G106" s="50"/>
      <c r="H106" s="23"/>
      <c r="L106" s="23"/>
      <c r="M106" s="23"/>
    </row>
    <row r="107" spans="1:14" outlineLevel="1" x14ac:dyDescent="0.25">
      <c r="A107" s="25" t="s">
        <v>137</v>
      </c>
      <c r="B107" s="59"/>
      <c r="C107" s="49"/>
      <c r="D107" s="49"/>
      <c r="E107" s="42"/>
      <c r="F107" s="50"/>
      <c r="G107" s="50"/>
      <c r="H107" s="23"/>
      <c r="L107" s="23"/>
      <c r="M107" s="23"/>
    </row>
    <row r="108" spans="1:14" outlineLevel="1" x14ac:dyDescent="0.25">
      <c r="A108" s="25" t="s">
        <v>138</v>
      </c>
      <c r="B108" s="58"/>
      <c r="C108" s="49"/>
      <c r="D108" s="49"/>
      <c r="E108" s="42"/>
      <c r="F108" s="50"/>
      <c r="G108" s="50"/>
      <c r="H108" s="23"/>
      <c r="L108" s="23"/>
      <c r="M108" s="23"/>
    </row>
    <row r="109" spans="1:14" outlineLevel="1" x14ac:dyDescent="0.25">
      <c r="A109" s="25" t="s">
        <v>139</v>
      </c>
      <c r="B109" s="59"/>
      <c r="C109" s="49"/>
      <c r="D109" s="49"/>
      <c r="E109" s="42"/>
      <c r="F109" s="50"/>
      <c r="G109" s="50"/>
      <c r="H109" s="23"/>
      <c r="L109" s="23"/>
      <c r="M109" s="23"/>
    </row>
    <row r="110" spans="1:14" outlineLevel="1" x14ac:dyDescent="0.25">
      <c r="A110" s="25" t="s">
        <v>140</v>
      </c>
      <c r="B110" s="59"/>
      <c r="C110" s="49"/>
      <c r="D110" s="49"/>
      <c r="E110" s="42"/>
      <c r="F110" s="50"/>
      <c r="G110" s="50"/>
      <c r="H110" s="23"/>
      <c r="L110" s="23"/>
      <c r="M110" s="23"/>
    </row>
    <row r="111" spans="1:14" ht="15" customHeight="1" x14ac:dyDescent="0.25">
      <c r="A111" s="44"/>
      <c r="B111" s="141" t="s">
        <v>1078</v>
      </c>
      <c r="C111" s="47" t="s">
        <v>141</v>
      </c>
      <c r="D111" s="47" t="s">
        <v>142</v>
      </c>
      <c r="E111" s="46"/>
      <c r="F111" s="47" t="s">
        <v>143</v>
      </c>
      <c r="G111" s="47" t="s">
        <v>144</v>
      </c>
      <c r="H111" s="23"/>
      <c r="L111" s="23"/>
      <c r="M111" s="23"/>
    </row>
    <row r="112" spans="1:14" s="60" customFormat="1" x14ac:dyDescent="0.25">
      <c r="A112" s="25" t="s">
        <v>145</v>
      </c>
      <c r="B112" s="42" t="s">
        <v>146</v>
      </c>
      <c r="C112" s="382">
        <v>0</v>
      </c>
      <c r="D112" s="382" t="s">
        <v>739</v>
      </c>
      <c r="E112" s="50"/>
      <c r="F112" s="142">
        <f t="shared" ref="F112:F129" si="5">IF($C$130=0,"",IF(C112="[for completion]","",IF(C112="","",C112/$C$130)))</f>
        <v>0</v>
      </c>
      <c r="G112" s="142" t="str">
        <f t="shared" ref="G112:G129" si="6">IF($D$130=0,"",IF(D112="[for completion]","",IF(D112="","",D112/$D$130)))</f>
        <v/>
      </c>
      <c r="I112" s="25"/>
      <c r="J112" s="25"/>
      <c r="K112" s="25"/>
      <c r="L112" s="23" t="s">
        <v>1064</v>
      </c>
      <c r="M112" s="23"/>
      <c r="N112" s="23"/>
    </row>
    <row r="113" spans="1:14" s="60" customFormat="1" x14ac:dyDescent="0.25">
      <c r="A113" s="25" t="s">
        <v>147</v>
      </c>
      <c r="B113" s="42" t="s">
        <v>1065</v>
      </c>
      <c r="C113" s="382">
        <v>0</v>
      </c>
      <c r="D113" s="382" t="s">
        <v>739</v>
      </c>
      <c r="E113" s="50"/>
      <c r="F113" s="142">
        <f t="shared" si="5"/>
        <v>0</v>
      </c>
      <c r="G113" s="142" t="str">
        <f t="shared" si="6"/>
        <v/>
      </c>
      <c r="I113" s="25"/>
      <c r="J113" s="25"/>
      <c r="K113" s="25"/>
      <c r="L113" s="42" t="s">
        <v>1065</v>
      </c>
      <c r="M113" s="23"/>
      <c r="N113" s="23"/>
    </row>
    <row r="114" spans="1:14" s="60" customFormat="1" x14ac:dyDescent="0.25">
      <c r="A114" s="25" t="s">
        <v>148</v>
      </c>
      <c r="B114" s="42" t="s">
        <v>155</v>
      </c>
      <c r="C114" s="382">
        <v>0</v>
      </c>
      <c r="D114" s="382" t="s">
        <v>739</v>
      </c>
      <c r="E114" s="50"/>
      <c r="F114" s="142">
        <f t="shared" si="5"/>
        <v>0</v>
      </c>
      <c r="G114" s="142" t="str">
        <f t="shared" si="6"/>
        <v/>
      </c>
      <c r="I114" s="25"/>
      <c r="J114" s="25"/>
      <c r="K114" s="25"/>
      <c r="L114" s="42" t="s">
        <v>155</v>
      </c>
      <c r="M114" s="23"/>
      <c r="N114" s="23"/>
    </row>
    <row r="115" spans="1:14" s="60" customFormat="1" x14ac:dyDescent="0.25">
      <c r="A115" s="25" t="s">
        <v>149</v>
      </c>
      <c r="B115" s="42" t="s">
        <v>1066</v>
      </c>
      <c r="C115" s="382">
        <f>C58</f>
        <v>40819.370480978192</v>
      </c>
      <c r="D115" s="382" t="s">
        <v>739</v>
      </c>
      <c r="E115" s="50"/>
      <c r="F115" s="142">
        <f t="shared" si="5"/>
        <v>1</v>
      </c>
      <c r="G115" s="142" t="str">
        <f t="shared" si="6"/>
        <v/>
      </c>
      <c r="I115" s="25"/>
      <c r="J115" s="25"/>
      <c r="K115" s="25"/>
      <c r="L115" s="42" t="s">
        <v>1066</v>
      </c>
      <c r="M115" s="23"/>
      <c r="N115" s="23"/>
    </row>
    <row r="116" spans="1:14" s="60" customFormat="1" x14ac:dyDescent="0.25">
      <c r="A116" s="25" t="s">
        <v>151</v>
      </c>
      <c r="B116" s="42" t="s">
        <v>1067</v>
      </c>
      <c r="C116" s="382">
        <v>0</v>
      </c>
      <c r="D116" s="382" t="s">
        <v>739</v>
      </c>
      <c r="E116" s="50"/>
      <c r="F116" s="142">
        <f t="shared" si="5"/>
        <v>0</v>
      </c>
      <c r="G116" s="142" t="str">
        <f t="shared" si="6"/>
        <v/>
      </c>
      <c r="I116" s="25"/>
      <c r="J116" s="25"/>
      <c r="K116" s="25"/>
      <c r="L116" s="42" t="s">
        <v>1067</v>
      </c>
      <c r="M116" s="23"/>
      <c r="N116" s="23"/>
    </row>
    <row r="117" spans="1:14" s="60" customFormat="1" x14ac:dyDescent="0.25">
      <c r="A117" s="25" t="s">
        <v>152</v>
      </c>
      <c r="B117" s="42" t="s">
        <v>157</v>
      </c>
      <c r="C117" s="382">
        <v>0</v>
      </c>
      <c r="D117" s="382" t="s">
        <v>739</v>
      </c>
      <c r="E117" s="42"/>
      <c r="F117" s="142">
        <f t="shared" si="5"/>
        <v>0</v>
      </c>
      <c r="G117" s="142" t="str">
        <f t="shared" si="6"/>
        <v/>
      </c>
      <c r="I117" s="25"/>
      <c r="J117" s="25"/>
      <c r="K117" s="25"/>
      <c r="L117" s="42" t="s">
        <v>157</v>
      </c>
      <c r="M117" s="23"/>
      <c r="N117" s="23"/>
    </row>
    <row r="118" spans="1:14" x14ac:dyDescent="0.25">
      <c r="A118" s="25" t="s">
        <v>153</v>
      </c>
      <c r="B118" s="42" t="s">
        <v>159</v>
      </c>
      <c r="C118" s="382">
        <v>0</v>
      </c>
      <c r="D118" s="382" t="s">
        <v>739</v>
      </c>
      <c r="E118" s="42"/>
      <c r="F118" s="142">
        <f t="shared" si="5"/>
        <v>0</v>
      </c>
      <c r="G118" s="142" t="str">
        <f t="shared" si="6"/>
        <v/>
      </c>
      <c r="L118" s="42" t="s">
        <v>159</v>
      </c>
      <c r="M118" s="23"/>
    </row>
    <row r="119" spans="1:14" x14ac:dyDescent="0.25">
      <c r="A119" s="25" t="s">
        <v>154</v>
      </c>
      <c r="B119" s="42" t="s">
        <v>1068</v>
      </c>
      <c r="C119" s="382">
        <v>0</v>
      </c>
      <c r="D119" s="382" t="s">
        <v>739</v>
      </c>
      <c r="E119" s="42"/>
      <c r="F119" s="142">
        <f t="shared" si="5"/>
        <v>0</v>
      </c>
      <c r="G119" s="142" t="str">
        <f t="shared" si="6"/>
        <v/>
      </c>
      <c r="L119" s="42" t="s">
        <v>1068</v>
      </c>
      <c r="M119" s="23"/>
    </row>
    <row r="120" spans="1:14" x14ac:dyDescent="0.25">
      <c r="A120" s="25" t="s">
        <v>156</v>
      </c>
      <c r="B120" s="42" t="s">
        <v>161</v>
      </c>
      <c r="C120" s="382">
        <v>0</v>
      </c>
      <c r="D120" s="382" t="s">
        <v>739</v>
      </c>
      <c r="E120" s="42"/>
      <c r="F120" s="142">
        <f t="shared" si="5"/>
        <v>0</v>
      </c>
      <c r="G120" s="142" t="str">
        <f t="shared" si="6"/>
        <v/>
      </c>
      <c r="L120" s="42" t="s">
        <v>161</v>
      </c>
      <c r="M120" s="23"/>
    </row>
    <row r="121" spans="1:14" x14ac:dyDescent="0.25">
      <c r="A121" s="25" t="s">
        <v>158</v>
      </c>
      <c r="B121" s="206" t="s">
        <v>1525</v>
      </c>
      <c r="C121" s="382">
        <v>0</v>
      </c>
      <c r="D121" s="382" t="s">
        <v>739</v>
      </c>
      <c r="E121" s="206"/>
      <c r="F121" s="142">
        <f t="shared" si="5"/>
        <v>0</v>
      </c>
      <c r="G121" s="142" t="str">
        <f t="shared" si="6"/>
        <v/>
      </c>
      <c r="L121" s="42"/>
      <c r="M121" s="23"/>
    </row>
    <row r="122" spans="1:14" x14ac:dyDescent="0.25">
      <c r="A122" s="25" t="s">
        <v>160</v>
      </c>
      <c r="B122" s="42" t="s">
        <v>1075</v>
      </c>
      <c r="C122" s="382">
        <v>0</v>
      </c>
      <c r="D122" s="382" t="s">
        <v>739</v>
      </c>
      <c r="E122" s="42"/>
      <c r="F122" s="142">
        <f t="shared" si="5"/>
        <v>0</v>
      </c>
      <c r="G122" s="142" t="str">
        <f t="shared" si="6"/>
        <v/>
      </c>
      <c r="L122" s="42" t="s">
        <v>163</v>
      </c>
      <c r="M122" s="23"/>
    </row>
    <row r="123" spans="1:14" x14ac:dyDescent="0.25">
      <c r="A123" s="25" t="s">
        <v>162</v>
      </c>
      <c r="B123" s="42" t="s">
        <v>163</v>
      </c>
      <c r="C123" s="382">
        <v>0</v>
      </c>
      <c r="D123" s="382" t="s">
        <v>739</v>
      </c>
      <c r="E123" s="42"/>
      <c r="F123" s="142">
        <f t="shared" si="5"/>
        <v>0</v>
      </c>
      <c r="G123" s="142" t="str">
        <f t="shared" si="6"/>
        <v/>
      </c>
      <c r="L123" s="42" t="s">
        <v>150</v>
      </c>
      <c r="M123" s="23"/>
    </row>
    <row r="124" spans="1:14" x14ac:dyDescent="0.25">
      <c r="A124" s="25" t="s">
        <v>164</v>
      </c>
      <c r="B124" s="42" t="s">
        <v>150</v>
      </c>
      <c r="C124" s="382">
        <v>0</v>
      </c>
      <c r="D124" s="382" t="s">
        <v>739</v>
      </c>
      <c r="E124" s="42"/>
      <c r="F124" s="142">
        <f t="shared" si="5"/>
        <v>0</v>
      </c>
      <c r="G124" s="142" t="str">
        <f t="shared" si="6"/>
        <v/>
      </c>
      <c r="L124" s="129" t="s">
        <v>1070</v>
      </c>
      <c r="M124" s="23"/>
    </row>
    <row r="125" spans="1:14" x14ac:dyDescent="0.25">
      <c r="A125" s="25" t="s">
        <v>166</v>
      </c>
      <c r="B125" s="129" t="s">
        <v>1070</v>
      </c>
      <c r="C125" s="382">
        <v>0</v>
      </c>
      <c r="D125" s="382" t="s">
        <v>739</v>
      </c>
      <c r="E125" s="42"/>
      <c r="F125" s="142">
        <f t="shared" si="5"/>
        <v>0</v>
      </c>
      <c r="G125" s="142" t="str">
        <f t="shared" si="6"/>
        <v/>
      </c>
      <c r="L125" s="42" t="s">
        <v>165</v>
      </c>
      <c r="M125" s="23"/>
    </row>
    <row r="126" spans="1:14" x14ac:dyDescent="0.25">
      <c r="A126" s="25" t="s">
        <v>168</v>
      </c>
      <c r="B126" s="42" t="s">
        <v>165</v>
      </c>
      <c r="C126" s="382">
        <v>0</v>
      </c>
      <c r="D126" s="382" t="s">
        <v>739</v>
      </c>
      <c r="E126" s="42"/>
      <c r="F126" s="142">
        <f t="shared" si="5"/>
        <v>0</v>
      </c>
      <c r="G126" s="142" t="str">
        <f t="shared" si="6"/>
        <v/>
      </c>
      <c r="H126" s="54"/>
      <c r="L126" s="42" t="s">
        <v>167</v>
      </c>
      <c r="M126" s="23"/>
    </row>
    <row r="127" spans="1:14" x14ac:dyDescent="0.25">
      <c r="A127" s="25" t="s">
        <v>169</v>
      </c>
      <c r="B127" s="42" t="s">
        <v>167</v>
      </c>
      <c r="C127" s="382">
        <v>0</v>
      </c>
      <c r="D127" s="382" t="s">
        <v>739</v>
      </c>
      <c r="E127" s="42"/>
      <c r="F127" s="142">
        <f t="shared" si="5"/>
        <v>0</v>
      </c>
      <c r="G127" s="142" t="str">
        <f t="shared" si="6"/>
        <v/>
      </c>
      <c r="H127" s="23"/>
      <c r="L127" s="42" t="s">
        <v>1069</v>
      </c>
      <c r="M127" s="23"/>
    </row>
    <row r="128" spans="1:14" x14ac:dyDescent="0.25">
      <c r="A128" s="25" t="s">
        <v>1071</v>
      </c>
      <c r="B128" s="42" t="s">
        <v>1069</v>
      </c>
      <c r="C128" s="382">
        <v>0</v>
      </c>
      <c r="D128" s="382" t="s">
        <v>739</v>
      </c>
      <c r="E128" s="42"/>
      <c r="F128" s="142">
        <f t="shared" si="5"/>
        <v>0</v>
      </c>
      <c r="G128" s="142" t="str">
        <f t="shared" si="6"/>
        <v/>
      </c>
      <c r="H128" s="23"/>
      <c r="L128" s="23"/>
      <c r="M128" s="23"/>
    </row>
    <row r="129" spans="1:14" x14ac:dyDescent="0.25">
      <c r="A129" s="25" t="s">
        <v>1074</v>
      </c>
      <c r="B129" s="42" t="s">
        <v>85</v>
      </c>
      <c r="C129" s="382">
        <v>0</v>
      </c>
      <c r="D129" s="382" t="s">
        <v>739</v>
      </c>
      <c r="E129" s="42"/>
      <c r="F129" s="142">
        <f t="shared" si="5"/>
        <v>0</v>
      </c>
      <c r="G129" s="142" t="str">
        <f t="shared" si="6"/>
        <v/>
      </c>
      <c r="H129" s="23"/>
      <c r="L129" s="23"/>
      <c r="M129" s="23"/>
    </row>
    <row r="130" spans="1:14" outlineLevel="1" x14ac:dyDescent="0.25">
      <c r="A130" s="186" t="s">
        <v>1526</v>
      </c>
      <c r="B130" s="58" t="s">
        <v>87</v>
      </c>
      <c r="C130" s="137">
        <f>SUM(C112:C129)</f>
        <v>40819.370480978192</v>
      </c>
      <c r="D130" s="137">
        <f>SUM(D112:D129)</f>
        <v>0</v>
      </c>
      <c r="E130" s="42"/>
      <c r="F130" s="133">
        <f>SUM(F112:F129)</f>
        <v>1</v>
      </c>
      <c r="G130" s="133">
        <f>SUM(G112:G129)</f>
        <v>0</v>
      </c>
      <c r="H130" s="23"/>
      <c r="L130" s="23"/>
      <c r="M130" s="23"/>
    </row>
    <row r="131" spans="1:14" outlineLevel="1" x14ac:dyDescent="0.25">
      <c r="A131" s="25" t="s">
        <v>170</v>
      </c>
      <c r="B131" s="53"/>
      <c r="C131" s="137"/>
      <c r="D131" s="137"/>
      <c r="E131" s="42"/>
      <c r="F131" s="142"/>
      <c r="G131" s="142" t="str">
        <f t="shared" ref="G131:G136" si="7">IF($D$130=0,"",IF(D131="[for completion]","",D131/$D$130))</f>
        <v/>
      </c>
      <c r="H131" s="23"/>
      <c r="L131" s="23"/>
      <c r="M131" s="23"/>
    </row>
    <row r="132" spans="1:14" outlineLevel="1" x14ac:dyDescent="0.25">
      <c r="A132" s="186" t="s">
        <v>171</v>
      </c>
      <c r="B132" s="53"/>
      <c r="C132" s="137"/>
      <c r="D132" s="137"/>
      <c r="E132" s="42"/>
      <c r="F132" s="142"/>
      <c r="G132" s="142" t="str">
        <f t="shared" si="7"/>
        <v/>
      </c>
      <c r="H132" s="23"/>
      <c r="L132" s="23"/>
      <c r="M132" s="23"/>
    </row>
    <row r="133" spans="1:14" outlineLevel="1" x14ac:dyDescent="0.25">
      <c r="A133" s="186" t="s">
        <v>172</v>
      </c>
      <c r="B133" s="53"/>
      <c r="C133" s="137"/>
      <c r="D133" s="137"/>
      <c r="E133" s="42"/>
      <c r="F133" s="142"/>
      <c r="G133" s="142" t="str">
        <f t="shared" si="7"/>
        <v/>
      </c>
      <c r="H133" s="23"/>
      <c r="L133" s="23"/>
      <c r="M133" s="23"/>
    </row>
    <row r="134" spans="1:14" outlineLevel="1" x14ac:dyDescent="0.25">
      <c r="A134" s="186" t="s">
        <v>173</v>
      </c>
      <c r="B134" s="53"/>
      <c r="C134" s="137"/>
      <c r="D134" s="137"/>
      <c r="E134" s="42"/>
      <c r="F134" s="142"/>
      <c r="G134" s="142" t="str">
        <f t="shared" si="7"/>
        <v/>
      </c>
      <c r="H134" s="23"/>
      <c r="L134" s="23"/>
      <c r="M134" s="23"/>
    </row>
    <row r="135" spans="1:14" outlineLevel="1" x14ac:dyDescent="0.25">
      <c r="A135" s="186" t="s">
        <v>174</v>
      </c>
      <c r="B135" s="53"/>
      <c r="C135" s="137"/>
      <c r="D135" s="137"/>
      <c r="E135" s="42"/>
      <c r="F135" s="142"/>
      <c r="G135" s="142" t="str">
        <f t="shared" si="7"/>
        <v/>
      </c>
      <c r="H135" s="23"/>
      <c r="L135" s="23"/>
      <c r="M135" s="23"/>
    </row>
    <row r="136" spans="1:14" outlineLevel="1" x14ac:dyDescent="0.25">
      <c r="A136" s="186" t="s">
        <v>175</v>
      </c>
      <c r="B136" s="53"/>
      <c r="C136" s="137"/>
      <c r="D136" s="137"/>
      <c r="E136" s="42"/>
      <c r="F136" s="142"/>
      <c r="G136" s="142" t="str">
        <f t="shared" si="7"/>
        <v/>
      </c>
      <c r="H136" s="23"/>
      <c r="L136" s="23"/>
      <c r="M136" s="23"/>
    </row>
    <row r="137" spans="1:14" ht="15" customHeight="1" x14ac:dyDescent="0.25">
      <c r="A137" s="44"/>
      <c r="B137" s="45" t="s">
        <v>176</v>
      </c>
      <c r="C137" s="47" t="s">
        <v>141</v>
      </c>
      <c r="D137" s="47" t="s">
        <v>142</v>
      </c>
      <c r="E137" s="46"/>
      <c r="F137" s="47" t="s">
        <v>143</v>
      </c>
      <c r="G137" s="47" t="s">
        <v>144</v>
      </c>
      <c r="H137" s="23"/>
      <c r="L137" s="23"/>
      <c r="M137" s="23"/>
    </row>
    <row r="138" spans="1:14" s="60" customFormat="1" x14ac:dyDescent="0.25">
      <c r="A138" s="25" t="s">
        <v>177</v>
      </c>
      <c r="B138" s="42" t="s">
        <v>146</v>
      </c>
      <c r="C138" s="137">
        <f>('D. Nat Trans Templ'!D22+'D. Nat Trans Templ'!D23+'D. Nat Trans Templ'!D26+'D. Nat Trans Templ'!D30+'D. Nat Trans Templ'!D33+'D. Nat Trans Templ'!D41)/1000000</f>
        <v>12417.0525</v>
      </c>
      <c r="D138" s="382" t="s">
        <v>739</v>
      </c>
      <c r="E138" s="50"/>
      <c r="F138" s="142">
        <f t="shared" ref="F138:F155" si="8">IF($C$156=0,"",IF(C138="[for completion]","",IF(C138="","",C138/$C$156)))</f>
        <v>0.35005904349343303</v>
      </c>
      <c r="G138" s="142" t="str">
        <f t="shared" ref="G138:G155" si="9">IF($D$156=0,"",IF(D138="[for completion]","",IF(D138="","",D138/$D$156)))</f>
        <v/>
      </c>
      <c r="H138" s="23"/>
      <c r="I138" s="25"/>
      <c r="J138" s="25"/>
      <c r="K138" s="25"/>
      <c r="L138" s="23"/>
      <c r="M138" s="23"/>
      <c r="N138" s="23"/>
    </row>
    <row r="139" spans="1:14" s="60" customFormat="1" x14ac:dyDescent="0.25">
      <c r="A139" s="25" t="s">
        <v>178</v>
      </c>
      <c r="B139" s="42" t="s">
        <v>1065</v>
      </c>
      <c r="C139" s="137">
        <f>('D. Nat Trans Templ'!D29+'D. Nat Trans Templ'!D38+'D. Nat Trans Templ'!D39+'D. Nat Trans Templ'!D43)/1000000</f>
        <v>4525.8999999999996</v>
      </c>
      <c r="D139" s="382" t="s">
        <v>739</v>
      </c>
      <c r="E139" s="50"/>
      <c r="F139" s="142">
        <f t="shared" si="8"/>
        <v>0.12759326135948354</v>
      </c>
      <c r="G139" s="142" t="str">
        <f t="shared" si="9"/>
        <v/>
      </c>
      <c r="H139" s="23"/>
      <c r="I139" s="25"/>
      <c r="J139" s="25"/>
      <c r="K139" s="25"/>
      <c r="L139" s="23"/>
      <c r="M139" s="23"/>
      <c r="N139" s="23"/>
    </row>
    <row r="140" spans="1:14" s="60" customFormat="1" x14ac:dyDescent="0.25">
      <c r="A140" s="25" t="s">
        <v>179</v>
      </c>
      <c r="B140" s="42" t="s">
        <v>155</v>
      </c>
      <c r="C140" s="137">
        <v>0</v>
      </c>
      <c r="D140" s="382" t="s">
        <v>739</v>
      </c>
      <c r="E140" s="50"/>
      <c r="F140" s="142">
        <f t="shared" si="8"/>
        <v>0</v>
      </c>
      <c r="G140" s="142" t="str">
        <f t="shared" si="9"/>
        <v/>
      </c>
      <c r="H140" s="23"/>
      <c r="I140" s="25"/>
      <c r="J140" s="25"/>
      <c r="K140" s="25"/>
      <c r="L140" s="23"/>
      <c r="M140" s="23"/>
      <c r="N140" s="23"/>
    </row>
    <row r="141" spans="1:14" s="60" customFormat="1" x14ac:dyDescent="0.25">
      <c r="A141" s="25" t="s">
        <v>180</v>
      </c>
      <c r="B141" s="42" t="s">
        <v>1066</v>
      </c>
      <c r="C141" s="137">
        <f>'D. Nat Trans Templ'!D40/1000000</f>
        <v>560</v>
      </c>
      <c r="D141" s="382" t="s">
        <v>739</v>
      </c>
      <c r="E141" s="50"/>
      <c r="F141" s="142">
        <f t="shared" si="8"/>
        <v>1.5787407225371922E-2</v>
      </c>
      <c r="G141" s="142" t="str">
        <f t="shared" si="9"/>
        <v/>
      </c>
      <c r="H141" s="23"/>
      <c r="I141" s="25"/>
      <c r="J141" s="25"/>
      <c r="K141" s="25"/>
      <c r="L141" s="23"/>
      <c r="M141" s="23"/>
      <c r="N141" s="23"/>
    </row>
    <row r="142" spans="1:14" s="60" customFormat="1" x14ac:dyDescent="0.25">
      <c r="A142" s="25" t="s">
        <v>181</v>
      </c>
      <c r="B142" s="42" t="s">
        <v>1067</v>
      </c>
      <c r="C142" s="137">
        <f>('D. Nat Trans Templ'!D20+'D. Nat Trans Templ'!D21+'D. Nat Trans Templ'!D24+'D. Nat Trans Templ'!D25+'D. Nat Trans Templ'!D35+'D. Nat Trans Templ'!D37+'D. Nat Trans Templ'!D46)/1000000</f>
        <v>2797.6165000000001</v>
      </c>
      <c r="D142" s="382" t="s">
        <v>739</v>
      </c>
      <c r="E142" s="50"/>
      <c r="F142" s="142">
        <f t="shared" si="8"/>
        <v>7.8869840974856623E-2</v>
      </c>
      <c r="G142" s="142" t="str">
        <f t="shared" si="9"/>
        <v/>
      </c>
      <c r="H142" s="23"/>
      <c r="I142" s="25"/>
      <c r="J142" s="25"/>
      <c r="K142" s="25"/>
      <c r="L142" s="23"/>
      <c r="M142" s="23"/>
      <c r="N142" s="23"/>
    </row>
    <row r="143" spans="1:14" s="60" customFormat="1" x14ac:dyDescent="0.25">
      <c r="A143" s="25" t="s">
        <v>182</v>
      </c>
      <c r="B143" s="42" t="s">
        <v>157</v>
      </c>
      <c r="C143" s="137">
        <v>0</v>
      </c>
      <c r="D143" s="382" t="s">
        <v>739</v>
      </c>
      <c r="E143" s="42"/>
      <c r="F143" s="142">
        <f t="shared" si="8"/>
        <v>0</v>
      </c>
      <c r="G143" s="142" t="str">
        <f t="shared" si="9"/>
        <v/>
      </c>
      <c r="H143" s="23"/>
      <c r="I143" s="25"/>
      <c r="J143" s="25"/>
      <c r="K143" s="25"/>
      <c r="L143" s="23"/>
      <c r="M143" s="23"/>
      <c r="N143" s="23"/>
    </row>
    <row r="144" spans="1:14" x14ac:dyDescent="0.25">
      <c r="A144" s="25" t="s">
        <v>183</v>
      </c>
      <c r="B144" s="42" t="s">
        <v>159</v>
      </c>
      <c r="C144" s="137">
        <v>0</v>
      </c>
      <c r="D144" s="382" t="s">
        <v>739</v>
      </c>
      <c r="E144" s="42"/>
      <c r="F144" s="142">
        <f t="shared" si="8"/>
        <v>0</v>
      </c>
      <c r="G144" s="142" t="str">
        <f t="shared" si="9"/>
        <v/>
      </c>
      <c r="H144" s="23"/>
      <c r="L144" s="23"/>
      <c r="M144" s="23"/>
    </row>
    <row r="145" spans="1:14" x14ac:dyDescent="0.25">
      <c r="A145" s="25" t="s">
        <v>184</v>
      </c>
      <c r="B145" s="42" t="s">
        <v>1068</v>
      </c>
      <c r="C145" s="137">
        <f>('D. Nat Trans Templ'!D27+'D. Nat Trans Templ'!D31+'D. Nat Trans Templ'!D36+'D. Nat Trans Templ'!D42)/1000000</f>
        <v>6065.15</v>
      </c>
      <c r="D145" s="382" t="s">
        <v>739</v>
      </c>
      <c r="E145" s="42"/>
      <c r="F145" s="142">
        <f t="shared" si="8"/>
        <v>0.17098748738029376</v>
      </c>
      <c r="G145" s="142" t="str">
        <f t="shared" si="9"/>
        <v/>
      </c>
      <c r="H145" s="23"/>
      <c r="L145" s="23"/>
      <c r="M145" s="23"/>
      <c r="N145" s="54"/>
    </row>
    <row r="146" spans="1:14" x14ac:dyDescent="0.25">
      <c r="A146" s="25" t="s">
        <v>185</v>
      </c>
      <c r="B146" s="42" t="s">
        <v>161</v>
      </c>
      <c r="C146" s="137">
        <v>0</v>
      </c>
      <c r="D146" s="382" t="s">
        <v>739</v>
      </c>
      <c r="E146" s="42"/>
      <c r="F146" s="142">
        <f t="shared" si="8"/>
        <v>0</v>
      </c>
      <c r="G146" s="142" t="str">
        <f t="shared" si="9"/>
        <v/>
      </c>
      <c r="H146" s="23"/>
      <c r="L146" s="23"/>
      <c r="M146" s="23"/>
      <c r="N146" s="54"/>
    </row>
    <row r="147" spans="1:14" x14ac:dyDescent="0.25">
      <c r="A147" s="25" t="s">
        <v>186</v>
      </c>
      <c r="B147" s="206" t="s">
        <v>1525</v>
      </c>
      <c r="C147" s="137">
        <v>0</v>
      </c>
      <c r="D147" s="382" t="s">
        <v>739</v>
      </c>
      <c r="E147" s="206"/>
      <c r="F147" s="142">
        <f t="shared" si="8"/>
        <v>0</v>
      </c>
      <c r="G147" s="142" t="str">
        <f t="shared" si="9"/>
        <v/>
      </c>
      <c r="H147" s="23"/>
      <c r="L147" s="23"/>
      <c r="M147" s="23"/>
      <c r="N147" s="54"/>
    </row>
    <row r="148" spans="1:14" x14ac:dyDescent="0.25">
      <c r="A148" s="25" t="s">
        <v>187</v>
      </c>
      <c r="B148" s="42" t="s">
        <v>1075</v>
      </c>
      <c r="C148" s="137">
        <v>0</v>
      </c>
      <c r="D148" s="382" t="s">
        <v>739</v>
      </c>
      <c r="E148" s="42"/>
      <c r="F148" s="142">
        <f t="shared" si="8"/>
        <v>0</v>
      </c>
      <c r="G148" s="142" t="str">
        <f t="shared" si="9"/>
        <v/>
      </c>
      <c r="H148" s="23"/>
      <c r="L148" s="23"/>
      <c r="M148" s="23"/>
      <c r="N148" s="54"/>
    </row>
    <row r="149" spans="1:14" x14ac:dyDescent="0.25">
      <c r="A149" s="25" t="s">
        <v>188</v>
      </c>
      <c r="B149" s="42" t="s">
        <v>163</v>
      </c>
      <c r="C149" s="137">
        <v>0</v>
      </c>
      <c r="D149" s="382" t="s">
        <v>739</v>
      </c>
      <c r="E149" s="42"/>
      <c r="F149" s="142">
        <f t="shared" si="8"/>
        <v>0</v>
      </c>
      <c r="G149" s="142" t="str">
        <f t="shared" si="9"/>
        <v/>
      </c>
      <c r="H149" s="23"/>
      <c r="L149" s="23"/>
      <c r="M149" s="23"/>
      <c r="N149" s="54"/>
    </row>
    <row r="150" spans="1:14" x14ac:dyDescent="0.25">
      <c r="A150" s="25" t="s">
        <v>189</v>
      </c>
      <c r="B150" s="42" t="s">
        <v>150</v>
      </c>
      <c r="C150" s="137">
        <v>0</v>
      </c>
      <c r="D150" s="382" t="s">
        <v>739</v>
      </c>
      <c r="E150" s="42"/>
      <c r="F150" s="142">
        <f t="shared" si="8"/>
        <v>0</v>
      </c>
      <c r="G150" s="142" t="str">
        <f t="shared" si="9"/>
        <v/>
      </c>
      <c r="H150" s="23"/>
      <c r="L150" s="23"/>
      <c r="M150" s="23"/>
      <c r="N150" s="54"/>
    </row>
    <row r="151" spans="1:14" x14ac:dyDescent="0.25">
      <c r="A151" s="25" t="s">
        <v>190</v>
      </c>
      <c r="B151" s="129" t="s">
        <v>1070</v>
      </c>
      <c r="C151" s="137">
        <v>0</v>
      </c>
      <c r="D151" s="382" t="s">
        <v>739</v>
      </c>
      <c r="E151" s="42"/>
      <c r="F151" s="142">
        <f t="shared" si="8"/>
        <v>0</v>
      </c>
      <c r="G151" s="142" t="str">
        <f t="shared" si="9"/>
        <v/>
      </c>
      <c r="H151" s="23"/>
      <c r="L151" s="23"/>
      <c r="M151" s="23"/>
      <c r="N151" s="54"/>
    </row>
    <row r="152" spans="1:14" x14ac:dyDescent="0.25">
      <c r="A152" s="25" t="s">
        <v>191</v>
      </c>
      <c r="B152" s="42" t="s">
        <v>165</v>
      </c>
      <c r="C152" s="137">
        <v>0</v>
      </c>
      <c r="D152" s="382" t="s">
        <v>739</v>
      </c>
      <c r="E152" s="42"/>
      <c r="F152" s="142">
        <f t="shared" si="8"/>
        <v>0</v>
      </c>
      <c r="G152" s="142" t="str">
        <f t="shared" si="9"/>
        <v/>
      </c>
      <c r="H152" s="23"/>
      <c r="L152" s="23"/>
      <c r="M152" s="23"/>
      <c r="N152" s="54"/>
    </row>
    <row r="153" spans="1:14" x14ac:dyDescent="0.25">
      <c r="A153" s="25" t="s">
        <v>192</v>
      </c>
      <c r="B153" s="42" t="s">
        <v>167</v>
      </c>
      <c r="C153" s="137">
        <v>0</v>
      </c>
      <c r="D153" s="382" t="s">
        <v>739</v>
      </c>
      <c r="E153" s="42"/>
      <c r="F153" s="142">
        <f t="shared" si="8"/>
        <v>0</v>
      </c>
      <c r="G153" s="142" t="str">
        <f t="shared" si="9"/>
        <v/>
      </c>
      <c r="H153" s="23"/>
      <c r="L153" s="23"/>
      <c r="M153" s="23"/>
      <c r="N153" s="54"/>
    </row>
    <row r="154" spans="1:14" x14ac:dyDescent="0.25">
      <c r="A154" s="25" t="s">
        <v>1072</v>
      </c>
      <c r="B154" s="42" t="s">
        <v>1069</v>
      </c>
      <c r="C154" s="137">
        <f>('D. Nat Trans Templ'!D28+'D. Nat Trans Templ'!D32+'D. Nat Trans Templ'!D34+'D. Nat Trans Templ'!D44+'D. Nat Trans Templ'!D45+'D. Nat Trans Templ'!D47)/1000000</f>
        <v>9105.59</v>
      </c>
      <c r="D154" s="382" t="s">
        <v>739</v>
      </c>
      <c r="E154" s="42"/>
      <c r="F154" s="142">
        <f t="shared" si="8"/>
        <v>0.25670295956656131</v>
      </c>
      <c r="G154" s="142" t="str">
        <f t="shared" si="9"/>
        <v/>
      </c>
      <c r="H154" s="23"/>
      <c r="L154" s="23"/>
      <c r="M154" s="23"/>
      <c r="N154" s="54"/>
    </row>
    <row r="155" spans="1:14" x14ac:dyDescent="0.25">
      <c r="A155" s="25" t="s">
        <v>1076</v>
      </c>
      <c r="B155" s="42" t="s">
        <v>85</v>
      </c>
      <c r="C155" s="137">
        <v>0</v>
      </c>
      <c r="D155" s="382" t="s">
        <v>739</v>
      </c>
      <c r="E155" s="42"/>
      <c r="F155" s="142">
        <f t="shared" si="8"/>
        <v>0</v>
      </c>
      <c r="G155" s="142" t="str">
        <f t="shared" si="9"/>
        <v/>
      </c>
      <c r="H155" s="23"/>
      <c r="L155" s="23"/>
      <c r="M155" s="23"/>
      <c r="N155" s="54"/>
    </row>
    <row r="156" spans="1:14" outlineLevel="1" x14ac:dyDescent="0.25">
      <c r="A156" s="186" t="s">
        <v>1527</v>
      </c>
      <c r="B156" s="58" t="s">
        <v>87</v>
      </c>
      <c r="C156" s="137">
        <f>SUM(C138:C155)</f>
        <v>35471.308999999994</v>
      </c>
      <c r="D156" s="137">
        <f>SUM(D138:D155)</f>
        <v>0</v>
      </c>
      <c r="E156" s="42"/>
      <c r="F156" s="133">
        <f>SUM(F138:F155)</f>
        <v>1.0000000000000002</v>
      </c>
      <c r="G156" s="133">
        <f>SUM(G138:G155)</f>
        <v>0</v>
      </c>
      <c r="H156" s="23"/>
      <c r="L156" s="23"/>
      <c r="M156" s="23"/>
      <c r="N156" s="54"/>
    </row>
    <row r="157" spans="1:14" outlineLevel="1" x14ac:dyDescent="0.25">
      <c r="A157" s="25" t="s">
        <v>193</v>
      </c>
      <c r="B157" s="53"/>
      <c r="C157" s="137"/>
      <c r="D157" s="137"/>
      <c r="E157" s="42"/>
      <c r="F157" s="142" t="str">
        <f t="shared" ref="F157:F162" si="10">IF($C$156=0,"",IF(C157="[for completion]","",IF(C157="","",C157/$C$156)))</f>
        <v/>
      </c>
      <c r="G157" s="142" t="str">
        <f t="shared" ref="G157:G162" si="11">IF($D$156=0,"",IF(D157="[for completion]","",IF(D157="","",D157/$D$156)))</f>
        <v/>
      </c>
      <c r="H157" s="23"/>
      <c r="L157" s="23"/>
      <c r="M157" s="23"/>
      <c r="N157" s="54"/>
    </row>
    <row r="158" spans="1:14" outlineLevel="1" x14ac:dyDescent="0.25">
      <c r="A158" s="25" t="s">
        <v>194</v>
      </c>
      <c r="B158" s="53"/>
      <c r="C158" s="137"/>
      <c r="D158" s="137"/>
      <c r="E158" s="42"/>
      <c r="F158" s="142" t="str">
        <f t="shared" si="10"/>
        <v/>
      </c>
      <c r="G158" s="142" t="str">
        <f t="shared" si="11"/>
        <v/>
      </c>
      <c r="H158" s="23"/>
      <c r="L158" s="23"/>
      <c r="M158" s="23"/>
      <c r="N158" s="54"/>
    </row>
    <row r="159" spans="1:14" outlineLevel="1" x14ac:dyDescent="0.25">
      <c r="A159" s="186" t="s">
        <v>195</v>
      </c>
      <c r="B159" s="53"/>
      <c r="C159" s="137"/>
      <c r="D159" s="137"/>
      <c r="E159" s="42"/>
      <c r="F159" s="142" t="str">
        <f t="shared" si="10"/>
        <v/>
      </c>
      <c r="G159" s="142" t="str">
        <f t="shared" si="11"/>
        <v/>
      </c>
      <c r="H159" s="23"/>
      <c r="L159" s="23"/>
      <c r="M159" s="23"/>
      <c r="N159" s="54"/>
    </row>
    <row r="160" spans="1:14" outlineLevel="1" x14ac:dyDescent="0.25">
      <c r="A160" s="186" t="s">
        <v>196</v>
      </c>
      <c r="B160" s="53"/>
      <c r="C160" s="137"/>
      <c r="D160" s="137"/>
      <c r="E160" s="42"/>
      <c r="F160" s="142" t="str">
        <f t="shared" si="10"/>
        <v/>
      </c>
      <c r="G160" s="142" t="str">
        <f t="shared" si="11"/>
        <v/>
      </c>
      <c r="H160" s="23"/>
      <c r="L160" s="23"/>
      <c r="M160" s="23"/>
      <c r="N160" s="54"/>
    </row>
    <row r="161" spans="1:14" outlineLevel="1" x14ac:dyDescent="0.25">
      <c r="A161" s="186" t="s">
        <v>197</v>
      </c>
      <c r="B161" s="53"/>
      <c r="C161" s="137"/>
      <c r="D161" s="137"/>
      <c r="E161" s="42"/>
      <c r="F161" s="142" t="str">
        <f t="shared" si="10"/>
        <v/>
      </c>
      <c r="G161" s="142" t="str">
        <f t="shared" si="11"/>
        <v/>
      </c>
      <c r="H161" s="23"/>
      <c r="L161" s="23"/>
      <c r="M161" s="23"/>
      <c r="N161" s="54"/>
    </row>
    <row r="162" spans="1:14" outlineLevel="1" x14ac:dyDescent="0.25">
      <c r="A162" s="186" t="s">
        <v>198</v>
      </c>
      <c r="B162" s="53"/>
      <c r="C162" s="137"/>
      <c r="D162" s="137"/>
      <c r="E162" s="42"/>
      <c r="F162" s="142" t="str">
        <f t="shared" si="10"/>
        <v/>
      </c>
      <c r="G162" s="142" t="str">
        <f t="shared" si="11"/>
        <v/>
      </c>
      <c r="H162" s="23"/>
      <c r="L162" s="23"/>
      <c r="M162" s="23"/>
      <c r="N162" s="54"/>
    </row>
    <row r="163" spans="1:14" ht="15" customHeight="1" x14ac:dyDescent="0.25">
      <c r="A163" s="44"/>
      <c r="B163" s="45" t="s">
        <v>199</v>
      </c>
      <c r="C163" s="88" t="s">
        <v>141</v>
      </c>
      <c r="D163" s="88" t="s">
        <v>142</v>
      </c>
      <c r="E163" s="46"/>
      <c r="F163" s="88" t="s">
        <v>143</v>
      </c>
      <c r="G163" s="88" t="s">
        <v>144</v>
      </c>
      <c r="H163" s="23"/>
      <c r="L163" s="23"/>
      <c r="M163" s="23"/>
      <c r="N163" s="54"/>
    </row>
    <row r="164" spans="1:14" x14ac:dyDescent="0.25">
      <c r="A164" s="25" t="s">
        <v>201</v>
      </c>
      <c r="B164" s="23" t="s">
        <v>202</v>
      </c>
      <c r="C164" s="137">
        <f>SUMIF('D. Nat Trans Templ'!$H$20:$H$48,"Fixed",'D. Nat Trans Templ'!$D$20:$D$48)/1000000</f>
        <v>24327.493999999999</v>
      </c>
      <c r="D164" s="137" t="s">
        <v>739</v>
      </c>
      <c r="E164" s="62"/>
      <c r="F164" s="142">
        <f>IF($C$167=0,"",IF(C164="[for completion]","",IF(C164="","",C164/$C$167)))</f>
        <v>0.6858358116978428</v>
      </c>
      <c r="G164" s="142" t="str">
        <f>IF($D$167=0,"",IF(D164="[for completion]","",IF(D164="","",D164/$D$167)))</f>
        <v/>
      </c>
      <c r="H164" s="23"/>
      <c r="L164" s="23"/>
      <c r="M164" s="23"/>
      <c r="N164" s="54"/>
    </row>
    <row r="165" spans="1:14" x14ac:dyDescent="0.25">
      <c r="A165" s="25" t="s">
        <v>203</v>
      </c>
      <c r="B165" s="23" t="s">
        <v>204</v>
      </c>
      <c r="C165" s="137">
        <f>SUMIF('D. Nat Trans Templ'!$H$20:$H$48,"Floating",'D. Nat Trans Templ'!$D$20:$D$48)/1000000</f>
        <v>11143.815000000001</v>
      </c>
      <c r="D165" s="167" t="s">
        <v>739</v>
      </c>
      <c r="E165" s="62"/>
      <c r="F165" s="142">
        <f>IF($C$167=0,"",IF(C165="[for completion]","",IF(C165="","",C165/$C$167)))</f>
        <v>0.31416418830215709</v>
      </c>
      <c r="G165" s="142" t="str">
        <f>IF($D$167=0,"",IF(D165="[for completion]","",IF(D165="","",D165/$D$167)))</f>
        <v/>
      </c>
      <c r="H165" s="23"/>
      <c r="L165" s="23"/>
      <c r="M165" s="23"/>
      <c r="N165" s="54"/>
    </row>
    <row r="166" spans="1:14" x14ac:dyDescent="0.25">
      <c r="A166" s="25" t="s">
        <v>205</v>
      </c>
      <c r="B166" s="23" t="s">
        <v>85</v>
      </c>
      <c r="C166" s="137">
        <v>0</v>
      </c>
      <c r="D166" s="167" t="s">
        <v>739</v>
      </c>
      <c r="E166" s="62"/>
      <c r="F166" s="142">
        <f>IF($C$167=0,"",IF(C166="[for completion]","",IF(C166="","",C166/$C$167)))</f>
        <v>0</v>
      </c>
      <c r="G166" s="142" t="str">
        <f>IF($D$167=0,"",IF(D166="[for completion]","",IF(D166="","",D166/$D$167)))</f>
        <v/>
      </c>
      <c r="H166" s="23"/>
      <c r="L166" s="23"/>
      <c r="M166" s="23"/>
      <c r="N166" s="54"/>
    </row>
    <row r="167" spans="1:14" x14ac:dyDescent="0.25">
      <c r="A167" s="25" t="s">
        <v>206</v>
      </c>
      <c r="B167" s="63" t="s">
        <v>87</v>
      </c>
      <c r="C167" s="145">
        <f>SUM(C164:C166)</f>
        <v>35471.309000000001</v>
      </c>
      <c r="D167" s="145">
        <f>SUM(D164:D166)</f>
        <v>0</v>
      </c>
      <c r="E167" s="62"/>
      <c r="F167" s="144">
        <f>SUM(F164:F166)</f>
        <v>0.99999999999999989</v>
      </c>
      <c r="G167" s="144">
        <f>SUM(G164:G166)</f>
        <v>0</v>
      </c>
      <c r="H167" s="23"/>
      <c r="L167" s="23"/>
      <c r="M167" s="23"/>
      <c r="N167" s="54"/>
    </row>
    <row r="168" spans="1:14" outlineLevel="1" x14ac:dyDescent="0.25">
      <c r="A168" s="25" t="s">
        <v>207</v>
      </c>
      <c r="B168" s="63"/>
      <c r="C168" s="145"/>
      <c r="D168" s="145"/>
      <c r="E168" s="62"/>
      <c r="F168" s="62"/>
      <c r="G168" s="21"/>
      <c r="H168" s="23"/>
      <c r="L168" s="23"/>
      <c r="M168" s="23"/>
      <c r="N168" s="54"/>
    </row>
    <row r="169" spans="1:14" outlineLevel="1" x14ac:dyDescent="0.25">
      <c r="A169" s="25" t="s">
        <v>208</v>
      </c>
      <c r="B169" s="63"/>
      <c r="C169" s="145"/>
      <c r="D169" s="145"/>
      <c r="E169" s="62"/>
      <c r="F169" s="62"/>
      <c r="G169" s="21"/>
      <c r="H169" s="23"/>
      <c r="L169" s="23"/>
      <c r="M169" s="23"/>
      <c r="N169" s="54"/>
    </row>
    <row r="170" spans="1:14" outlineLevel="1" x14ac:dyDescent="0.25">
      <c r="A170" s="25" t="s">
        <v>209</v>
      </c>
      <c r="B170" s="63"/>
      <c r="C170" s="145"/>
      <c r="D170" s="145"/>
      <c r="E170" s="62"/>
      <c r="F170" s="62"/>
      <c r="G170" s="21"/>
      <c r="H170" s="23"/>
      <c r="L170" s="23"/>
      <c r="M170" s="23"/>
      <c r="N170" s="54"/>
    </row>
    <row r="171" spans="1:14" outlineLevel="1" x14ac:dyDescent="0.25">
      <c r="A171" s="25" t="s">
        <v>210</v>
      </c>
      <c r="B171" s="63"/>
      <c r="C171" s="145"/>
      <c r="D171" s="145"/>
      <c r="E171" s="62"/>
      <c r="F171" s="62"/>
      <c r="G171" s="21"/>
      <c r="H171" s="23"/>
      <c r="L171" s="23"/>
      <c r="M171" s="23"/>
      <c r="N171" s="54"/>
    </row>
    <row r="172" spans="1:14" outlineLevel="1" x14ac:dyDescent="0.25">
      <c r="A172" s="25" t="s">
        <v>211</v>
      </c>
      <c r="B172" s="63"/>
      <c r="C172" s="145"/>
      <c r="D172" s="145"/>
      <c r="E172" s="62"/>
      <c r="F172" s="62"/>
      <c r="G172" s="21"/>
      <c r="H172" s="23"/>
      <c r="L172" s="23"/>
      <c r="M172" s="23"/>
      <c r="N172" s="54"/>
    </row>
    <row r="173" spans="1:14" ht="15" customHeight="1" x14ac:dyDescent="0.25">
      <c r="A173" s="44"/>
      <c r="B173" s="45" t="s">
        <v>212</v>
      </c>
      <c r="C173" s="44" t="s">
        <v>57</v>
      </c>
      <c r="D173" s="44"/>
      <c r="E173" s="46"/>
      <c r="F173" s="47" t="s">
        <v>213</v>
      </c>
      <c r="G173" s="47"/>
      <c r="H173" s="23"/>
      <c r="L173" s="23"/>
      <c r="M173" s="23"/>
      <c r="N173" s="54"/>
    </row>
    <row r="174" spans="1:14" ht="15" customHeight="1" x14ac:dyDescent="0.25">
      <c r="A174" s="25" t="s">
        <v>214</v>
      </c>
      <c r="B174" s="42" t="s">
        <v>215</v>
      </c>
      <c r="C174" s="382">
        <v>0</v>
      </c>
      <c r="D174" s="39"/>
      <c r="E174" s="31"/>
      <c r="F174" s="142" t="str">
        <f>IF($C$179=0,"",IF(C174="[for completion]","",C174/$C$179))</f>
        <v/>
      </c>
      <c r="G174" s="50"/>
      <c r="H174" s="23"/>
      <c r="L174" s="23"/>
      <c r="M174" s="23"/>
      <c r="N174" s="54"/>
    </row>
    <row r="175" spans="1:14" ht="30.75" customHeight="1" x14ac:dyDescent="0.25">
      <c r="A175" s="25" t="s">
        <v>9</v>
      </c>
      <c r="B175" s="42" t="s">
        <v>909</v>
      </c>
      <c r="C175" s="382">
        <v>0</v>
      </c>
      <c r="E175" s="52"/>
      <c r="F175" s="142" t="str">
        <f>IF($C$179=0,"",IF(C175="[for completion]","",C175/$C$179))</f>
        <v/>
      </c>
      <c r="G175" s="50"/>
      <c r="H175" s="23"/>
      <c r="L175" s="23"/>
      <c r="M175" s="23"/>
      <c r="N175" s="54"/>
    </row>
    <row r="176" spans="1:14" x14ac:dyDescent="0.25">
      <c r="A176" s="25" t="s">
        <v>216</v>
      </c>
      <c r="B176" s="42" t="s">
        <v>217</v>
      </c>
      <c r="C176" s="382">
        <v>0</v>
      </c>
      <c r="E176" s="52"/>
      <c r="F176" s="142"/>
      <c r="G176" s="50"/>
      <c r="H176" s="23"/>
      <c r="L176" s="23"/>
      <c r="M176" s="23"/>
      <c r="N176" s="54"/>
    </row>
    <row r="177" spans="1:14" x14ac:dyDescent="0.25">
      <c r="A177" s="25" t="s">
        <v>218</v>
      </c>
      <c r="B177" s="42" t="s">
        <v>219</v>
      </c>
      <c r="C177" s="382">
        <v>0</v>
      </c>
      <c r="E177" s="52"/>
      <c r="F177" s="142" t="str">
        <f t="shared" ref="F177:F187" si="12">IF($C$179=0,"",IF(C177="[for completion]","",C177/$C$179))</f>
        <v/>
      </c>
      <c r="G177" s="50"/>
      <c r="H177" s="23"/>
      <c r="L177" s="23"/>
      <c r="M177" s="23"/>
      <c r="N177" s="54"/>
    </row>
    <row r="178" spans="1:14" x14ac:dyDescent="0.25">
      <c r="A178" s="25" t="s">
        <v>220</v>
      </c>
      <c r="B178" s="42" t="s">
        <v>85</v>
      </c>
      <c r="C178" s="382">
        <v>0</v>
      </c>
      <c r="E178" s="52"/>
      <c r="F178" s="142" t="str">
        <f t="shared" si="12"/>
        <v/>
      </c>
      <c r="G178" s="50"/>
      <c r="H178" s="23"/>
      <c r="L178" s="23"/>
      <c r="M178" s="23"/>
      <c r="N178" s="54"/>
    </row>
    <row r="179" spans="1:14" x14ac:dyDescent="0.25">
      <c r="A179" s="25" t="s">
        <v>10</v>
      </c>
      <c r="B179" s="58" t="s">
        <v>87</v>
      </c>
      <c r="C179" s="138">
        <f>SUM(C174:C178)</f>
        <v>0</v>
      </c>
      <c r="E179" s="52"/>
      <c r="F179" s="143">
        <f>SUM(F174:F178)</f>
        <v>0</v>
      </c>
      <c r="G179" s="50"/>
      <c r="H179" s="23"/>
      <c r="L179" s="23"/>
      <c r="M179" s="23"/>
      <c r="N179" s="54"/>
    </row>
    <row r="180" spans="1:14" outlineLevel="1" x14ac:dyDescent="0.25">
      <c r="A180" s="25" t="s">
        <v>221</v>
      </c>
      <c r="B180" s="64"/>
      <c r="C180" s="137"/>
      <c r="E180" s="52"/>
      <c r="F180" s="142" t="str">
        <f t="shared" si="12"/>
        <v/>
      </c>
      <c r="G180" s="50"/>
      <c r="H180" s="23"/>
      <c r="L180" s="23"/>
      <c r="M180" s="23"/>
      <c r="N180" s="54"/>
    </row>
    <row r="181" spans="1:14" s="64" customFormat="1" outlineLevel="1" x14ac:dyDescent="0.25">
      <c r="A181" s="25" t="s">
        <v>222</v>
      </c>
      <c r="C181" s="146"/>
      <c r="F181" s="142" t="str">
        <f t="shared" si="12"/>
        <v/>
      </c>
    </row>
    <row r="182" spans="1:14" outlineLevel="1" x14ac:dyDescent="0.25">
      <c r="A182" s="25" t="s">
        <v>223</v>
      </c>
      <c r="B182" s="64"/>
      <c r="C182" s="137"/>
      <c r="E182" s="52"/>
      <c r="F182" s="142" t="str">
        <f t="shared" si="12"/>
        <v/>
      </c>
      <c r="G182" s="50"/>
      <c r="H182" s="23"/>
      <c r="L182" s="23"/>
      <c r="M182" s="23"/>
      <c r="N182" s="54"/>
    </row>
    <row r="183" spans="1:14" outlineLevel="1" x14ac:dyDescent="0.25">
      <c r="A183" s="25" t="s">
        <v>224</v>
      </c>
      <c r="B183" s="64"/>
      <c r="C183" s="137"/>
      <c r="E183" s="52"/>
      <c r="F183" s="142" t="str">
        <f t="shared" si="12"/>
        <v/>
      </c>
      <c r="G183" s="50"/>
      <c r="H183" s="23"/>
      <c r="L183" s="23"/>
      <c r="M183" s="23"/>
      <c r="N183" s="54"/>
    </row>
    <row r="184" spans="1:14" s="64" customFormat="1" outlineLevel="1" x14ac:dyDescent="0.25">
      <c r="A184" s="25" t="s">
        <v>225</v>
      </c>
      <c r="C184" s="146"/>
      <c r="F184" s="142" t="str">
        <f t="shared" si="12"/>
        <v/>
      </c>
    </row>
    <row r="185" spans="1:14" outlineLevel="1" x14ac:dyDescent="0.25">
      <c r="A185" s="25" t="s">
        <v>226</v>
      </c>
      <c r="B185" s="64"/>
      <c r="C185" s="137"/>
      <c r="E185" s="52"/>
      <c r="F185" s="142" t="str">
        <f t="shared" si="12"/>
        <v/>
      </c>
      <c r="G185" s="50"/>
      <c r="H185" s="23"/>
      <c r="L185" s="23"/>
      <c r="M185" s="23"/>
      <c r="N185" s="54"/>
    </row>
    <row r="186" spans="1:14" outlineLevel="1" x14ac:dyDescent="0.25">
      <c r="A186" s="25" t="s">
        <v>227</v>
      </c>
      <c r="B186" s="64"/>
      <c r="C186" s="137"/>
      <c r="E186" s="52"/>
      <c r="F186" s="142" t="str">
        <f t="shared" si="12"/>
        <v/>
      </c>
      <c r="G186" s="50"/>
      <c r="H186" s="23"/>
      <c r="L186" s="23"/>
      <c r="M186" s="23"/>
      <c r="N186" s="54"/>
    </row>
    <row r="187" spans="1:14" outlineLevel="1" x14ac:dyDescent="0.25">
      <c r="A187" s="25" t="s">
        <v>228</v>
      </c>
      <c r="B187" s="64"/>
      <c r="C187" s="137"/>
      <c r="E187" s="52"/>
      <c r="F187" s="142" t="str">
        <f t="shared" si="12"/>
        <v/>
      </c>
      <c r="G187" s="50"/>
      <c r="H187" s="23"/>
      <c r="L187" s="23"/>
      <c r="M187" s="23"/>
      <c r="N187" s="54"/>
    </row>
    <row r="188" spans="1:14" outlineLevel="1" x14ac:dyDescent="0.25">
      <c r="A188" s="25" t="s">
        <v>229</v>
      </c>
      <c r="B188" s="64"/>
      <c r="E188" s="52"/>
      <c r="F188" s="50"/>
      <c r="G188" s="50"/>
      <c r="H188" s="23"/>
      <c r="L188" s="23"/>
      <c r="M188" s="23"/>
      <c r="N188" s="54"/>
    </row>
    <row r="189" spans="1:14" outlineLevel="1" x14ac:dyDescent="0.25">
      <c r="A189" s="25" t="s">
        <v>230</v>
      </c>
      <c r="B189" s="64"/>
      <c r="E189" s="52"/>
      <c r="F189" s="50"/>
      <c r="G189" s="50"/>
      <c r="H189" s="23"/>
      <c r="L189" s="23"/>
      <c r="M189" s="23"/>
      <c r="N189" s="54"/>
    </row>
    <row r="190" spans="1:14" outlineLevel="1" x14ac:dyDescent="0.25">
      <c r="A190" s="25" t="s">
        <v>231</v>
      </c>
      <c r="B190" s="64"/>
      <c r="E190" s="52"/>
      <c r="F190" s="50"/>
      <c r="G190" s="50"/>
      <c r="H190" s="23"/>
      <c r="L190" s="23"/>
      <c r="M190" s="23"/>
      <c r="N190" s="54"/>
    </row>
    <row r="191" spans="1:14" outlineLevel="1" x14ac:dyDescent="0.25">
      <c r="A191" s="25" t="s">
        <v>232</v>
      </c>
      <c r="B191" s="53"/>
      <c r="E191" s="52"/>
      <c r="F191" s="50"/>
      <c r="G191" s="50"/>
      <c r="H191" s="23"/>
      <c r="L191" s="23"/>
      <c r="M191" s="23"/>
      <c r="N191" s="54"/>
    </row>
    <row r="192" spans="1:14" ht="15" customHeight="1" x14ac:dyDescent="0.25">
      <c r="A192" s="44"/>
      <c r="B192" s="45" t="s">
        <v>233</v>
      </c>
      <c r="C192" s="44" t="s">
        <v>57</v>
      </c>
      <c r="D192" s="44"/>
      <c r="E192" s="46"/>
      <c r="F192" s="47" t="s">
        <v>213</v>
      </c>
      <c r="G192" s="47"/>
      <c r="H192" s="23"/>
      <c r="L192" s="23"/>
      <c r="M192" s="23"/>
      <c r="N192" s="54"/>
    </row>
    <row r="193" spans="1:14" x14ac:dyDescent="0.25">
      <c r="A193" s="25" t="s">
        <v>234</v>
      </c>
      <c r="B193" s="42" t="s">
        <v>235</v>
      </c>
      <c r="C193" s="382">
        <v>0</v>
      </c>
      <c r="E193" s="49"/>
      <c r="F193" s="142" t="str">
        <f t="shared" ref="F193:F206" si="13">IF($C$208=0,"",IF(C193="[for completion]","",C193/$C$208))</f>
        <v/>
      </c>
      <c r="G193" s="50"/>
      <c r="H193" s="23"/>
      <c r="L193" s="23"/>
      <c r="M193" s="23"/>
      <c r="N193" s="54"/>
    </row>
    <row r="194" spans="1:14" x14ac:dyDescent="0.25">
      <c r="A194" s="25" t="s">
        <v>236</v>
      </c>
      <c r="B194" s="42" t="s">
        <v>237</v>
      </c>
      <c r="C194" s="382">
        <v>0</v>
      </c>
      <c r="E194" s="52"/>
      <c r="F194" s="142" t="str">
        <f t="shared" si="13"/>
        <v/>
      </c>
      <c r="G194" s="52"/>
      <c r="H194" s="23"/>
      <c r="L194" s="23"/>
      <c r="M194" s="23"/>
      <c r="N194" s="54"/>
    </row>
    <row r="195" spans="1:14" x14ac:dyDescent="0.25">
      <c r="A195" s="25" t="s">
        <v>238</v>
      </c>
      <c r="B195" s="42" t="s">
        <v>239</v>
      </c>
      <c r="C195" s="382">
        <v>0</v>
      </c>
      <c r="E195" s="52"/>
      <c r="F195" s="142" t="str">
        <f t="shared" si="13"/>
        <v/>
      </c>
      <c r="G195" s="52"/>
      <c r="H195" s="23"/>
      <c r="L195" s="23"/>
      <c r="M195" s="23"/>
      <c r="N195" s="54"/>
    </row>
    <row r="196" spans="1:14" x14ac:dyDescent="0.25">
      <c r="A196" s="25" t="s">
        <v>240</v>
      </c>
      <c r="B196" s="42" t="s">
        <v>241</v>
      </c>
      <c r="C196" s="382">
        <v>0</v>
      </c>
      <c r="E196" s="52"/>
      <c r="F196" s="142" t="str">
        <f t="shared" si="13"/>
        <v/>
      </c>
      <c r="G196" s="52"/>
      <c r="H196" s="23"/>
      <c r="L196" s="23"/>
      <c r="M196" s="23"/>
      <c r="N196" s="54"/>
    </row>
    <row r="197" spans="1:14" x14ac:dyDescent="0.25">
      <c r="A197" s="25" t="s">
        <v>242</v>
      </c>
      <c r="B197" s="42" t="s">
        <v>243</v>
      </c>
      <c r="C197" s="382">
        <v>0</v>
      </c>
      <c r="E197" s="52"/>
      <c r="F197" s="142" t="str">
        <f t="shared" si="13"/>
        <v/>
      </c>
      <c r="G197" s="52"/>
      <c r="H197" s="23"/>
      <c r="L197" s="23"/>
      <c r="M197" s="23"/>
      <c r="N197" s="54"/>
    </row>
    <row r="198" spans="1:14" x14ac:dyDescent="0.25">
      <c r="A198" s="25" t="s">
        <v>244</v>
      </c>
      <c r="B198" s="42" t="s">
        <v>245</v>
      </c>
      <c r="C198" s="382">
        <v>0</v>
      </c>
      <c r="E198" s="52"/>
      <c r="F198" s="142" t="str">
        <f t="shared" si="13"/>
        <v/>
      </c>
      <c r="G198" s="52"/>
      <c r="H198" s="23"/>
      <c r="L198" s="23"/>
      <c r="M198" s="23"/>
      <c r="N198" s="54"/>
    </row>
    <row r="199" spans="1:14" x14ac:dyDescent="0.25">
      <c r="A199" s="25" t="s">
        <v>246</v>
      </c>
      <c r="B199" s="42" t="s">
        <v>247</v>
      </c>
      <c r="C199" s="382">
        <v>0</v>
      </c>
      <c r="E199" s="52"/>
      <c r="F199" s="142" t="str">
        <f t="shared" si="13"/>
        <v/>
      </c>
      <c r="G199" s="52"/>
      <c r="H199" s="23"/>
      <c r="L199" s="23"/>
      <c r="M199" s="23"/>
      <c r="N199" s="54"/>
    </row>
    <row r="200" spans="1:14" x14ac:dyDescent="0.25">
      <c r="A200" s="25" t="s">
        <v>248</v>
      </c>
      <c r="B200" s="42" t="s">
        <v>12</v>
      </c>
      <c r="C200" s="382">
        <v>0</v>
      </c>
      <c r="E200" s="52"/>
      <c r="F200" s="142" t="str">
        <f t="shared" si="13"/>
        <v/>
      </c>
      <c r="G200" s="52"/>
      <c r="H200" s="23"/>
      <c r="L200" s="23"/>
      <c r="M200" s="23"/>
      <c r="N200" s="54"/>
    </row>
    <row r="201" spans="1:14" x14ac:dyDescent="0.25">
      <c r="A201" s="25" t="s">
        <v>249</v>
      </c>
      <c r="B201" s="42" t="s">
        <v>250</v>
      </c>
      <c r="C201" s="382">
        <v>0</v>
      </c>
      <c r="E201" s="52"/>
      <c r="F201" s="142" t="str">
        <f t="shared" si="13"/>
        <v/>
      </c>
      <c r="G201" s="52"/>
      <c r="H201" s="23"/>
      <c r="L201" s="23"/>
      <c r="M201" s="23"/>
      <c r="N201" s="54"/>
    </row>
    <row r="202" spans="1:14" x14ac:dyDescent="0.25">
      <c r="A202" s="25" t="s">
        <v>251</v>
      </c>
      <c r="B202" s="42" t="s">
        <v>252</v>
      </c>
      <c r="C202" s="382">
        <v>0</v>
      </c>
      <c r="E202" s="52"/>
      <c r="F202" s="142" t="str">
        <f t="shared" si="13"/>
        <v/>
      </c>
      <c r="G202" s="52"/>
      <c r="H202" s="23"/>
      <c r="L202" s="23"/>
      <c r="M202" s="23"/>
      <c r="N202" s="54"/>
    </row>
    <row r="203" spans="1:14" x14ac:dyDescent="0.25">
      <c r="A203" s="25" t="s">
        <v>253</v>
      </c>
      <c r="B203" s="42" t="s">
        <v>254</v>
      </c>
      <c r="C203" s="382">
        <v>0</v>
      </c>
      <c r="E203" s="52"/>
      <c r="F203" s="142" t="str">
        <f t="shared" si="13"/>
        <v/>
      </c>
      <c r="G203" s="52"/>
      <c r="H203" s="23"/>
      <c r="L203" s="23"/>
      <c r="M203" s="23"/>
      <c r="N203" s="54"/>
    </row>
    <row r="204" spans="1:14" x14ac:dyDescent="0.25">
      <c r="A204" s="25" t="s">
        <v>255</v>
      </c>
      <c r="B204" s="42" t="s">
        <v>256</v>
      </c>
      <c r="C204" s="382">
        <v>0</v>
      </c>
      <c r="E204" s="52"/>
      <c r="F204" s="142" t="str">
        <f t="shared" si="13"/>
        <v/>
      </c>
      <c r="G204" s="52"/>
      <c r="H204" s="23"/>
      <c r="L204" s="23"/>
      <c r="M204" s="23"/>
      <c r="N204" s="54"/>
    </row>
    <row r="205" spans="1:14" x14ac:dyDescent="0.25">
      <c r="A205" s="25" t="s">
        <v>257</v>
      </c>
      <c r="B205" s="42" t="s">
        <v>258</v>
      </c>
      <c r="C205" s="382">
        <v>0</v>
      </c>
      <c r="E205" s="52"/>
      <c r="F205" s="142" t="str">
        <f t="shared" si="13"/>
        <v/>
      </c>
      <c r="G205" s="52"/>
      <c r="H205" s="23"/>
      <c r="L205" s="23"/>
      <c r="M205" s="23"/>
      <c r="N205" s="54"/>
    </row>
    <row r="206" spans="1:14" x14ac:dyDescent="0.25">
      <c r="A206" s="25" t="s">
        <v>259</v>
      </c>
      <c r="B206" s="42" t="s">
        <v>85</v>
      </c>
      <c r="C206" s="382">
        <v>0</v>
      </c>
      <c r="E206" s="52"/>
      <c r="F206" s="142" t="str">
        <f t="shared" si="13"/>
        <v/>
      </c>
      <c r="G206" s="52"/>
      <c r="H206" s="23"/>
      <c r="L206" s="23"/>
      <c r="M206" s="23"/>
      <c r="N206" s="54"/>
    </row>
    <row r="207" spans="1:14" x14ac:dyDescent="0.25">
      <c r="A207" s="25" t="s">
        <v>260</v>
      </c>
      <c r="B207" s="51" t="s">
        <v>261</v>
      </c>
      <c r="C207" s="137">
        <v>0</v>
      </c>
      <c r="E207" s="52"/>
      <c r="F207" s="142"/>
      <c r="G207" s="52"/>
      <c r="H207" s="23"/>
      <c r="L207" s="23"/>
      <c r="M207" s="23"/>
      <c r="N207" s="54"/>
    </row>
    <row r="208" spans="1:14" x14ac:dyDescent="0.25">
      <c r="A208" s="25" t="s">
        <v>262</v>
      </c>
      <c r="B208" s="58" t="s">
        <v>87</v>
      </c>
      <c r="C208" s="138">
        <f>SUM(C193:C206)</f>
        <v>0</v>
      </c>
      <c r="D208" s="42"/>
      <c r="E208" s="52"/>
      <c r="F208" s="143">
        <f>SUM(F193:F206)</f>
        <v>0</v>
      </c>
      <c r="G208" s="52"/>
      <c r="H208" s="23"/>
      <c r="L208" s="23"/>
      <c r="M208" s="23"/>
      <c r="N208" s="54"/>
    </row>
    <row r="209" spans="1:14" outlineLevel="1" x14ac:dyDescent="0.25">
      <c r="A209" s="25" t="s">
        <v>263</v>
      </c>
      <c r="B209" s="53"/>
      <c r="C209" s="137"/>
      <c r="E209" s="52"/>
      <c r="F209" s="142" t="str">
        <f>IF($C$208=0,"",IF(C209="[for completion]","",C209/$C$208))</f>
        <v/>
      </c>
      <c r="G209" s="52"/>
      <c r="H209" s="23"/>
      <c r="L209" s="23"/>
      <c r="M209" s="23"/>
      <c r="N209" s="54"/>
    </row>
    <row r="210" spans="1:14" outlineLevel="1" x14ac:dyDescent="0.25">
      <c r="A210" s="25" t="s">
        <v>264</v>
      </c>
      <c r="B210" s="53"/>
      <c r="C210" s="137"/>
      <c r="E210" s="52"/>
      <c r="F210" s="142" t="str">
        <f t="shared" ref="F210:F215" si="14">IF($C$208=0,"",IF(C210="[for completion]","",C210/$C$208))</f>
        <v/>
      </c>
      <c r="G210" s="52"/>
      <c r="H210" s="23"/>
      <c r="L210" s="23"/>
      <c r="M210" s="23"/>
      <c r="N210" s="54"/>
    </row>
    <row r="211" spans="1:14" outlineLevel="1" x14ac:dyDescent="0.25">
      <c r="A211" s="25" t="s">
        <v>265</v>
      </c>
      <c r="B211" s="53"/>
      <c r="C211" s="137"/>
      <c r="E211" s="52"/>
      <c r="F211" s="142" t="str">
        <f t="shared" si="14"/>
        <v/>
      </c>
      <c r="G211" s="52"/>
      <c r="H211" s="23"/>
      <c r="L211" s="23"/>
      <c r="M211" s="23"/>
      <c r="N211" s="54"/>
    </row>
    <row r="212" spans="1:14" outlineLevel="1" x14ac:dyDescent="0.25">
      <c r="A212" s="25" t="s">
        <v>266</v>
      </c>
      <c r="B212" s="53"/>
      <c r="C212" s="137"/>
      <c r="E212" s="52"/>
      <c r="F212" s="142" t="str">
        <f t="shared" si="14"/>
        <v/>
      </c>
      <c r="G212" s="52"/>
      <c r="H212" s="23"/>
      <c r="L212" s="23"/>
      <c r="M212" s="23"/>
      <c r="N212" s="54"/>
    </row>
    <row r="213" spans="1:14" outlineLevel="1" x14ac:dyDescent="0.25">
      <c r="A213" s="25" t="s">
        <v>267</v>
      </c>
      <c r="B213" s="53"/>
      <c r="C213" s="137"/>
      <c r="E213" s="52"/>
      <c r="F213" s="142" t="str">
        <f t="shared" si="14"/>
        <v/>
      </c>
      <c r="G213" s="52"/>
      <c r="H213" s="23"/>
      <c r="L213" s="23"/>
      <c r="M213" s="23"/>
      <c r="N213" s="54"/>
    </row>
    <row r="214" spans="1:14" outlineLevel="1" x14ac:dyDescent="0.25">
      <c r="A214" s="25" t="s">
        <v>268</v>
      </c>
      <c r="B214" s="53"/>
      <c r="C214" s="137"/>
      <c r="E214" s="52"/>
      <c r="F214" s="142" t="str">
        <f t="shared" si="14"/>
        <v/>
      </c>
      <c r="G214" s="52"/>
      <c r="H214" s="23"/>
      <c r="L214" s="23"/>
      <c r="M214" s="23"/>
      <c r="N214" s="54"/>
    </row>
    <row r="215" spans="1:14" outlineLevel="1" x14ac:dyDescent="0.25">
      <c r="A215" s="25" t="s">
        <v>269</v>
      </c>
      <c r="B215" s="53"/>
      <c r="C215" s="137"/>
      <c r="E215" s="52"/>
      <c r="F215" s="142" t="str">
        <f t="shared" si="14"/>
        <v/>
      </c>
      <c r="G215" s="52"/>
      <c r="H215" s="23"/>
      <c r="L215" s="23"/>
      <c r="M215" s="23"/>
      <c r="N215" s="54"/>
    </row>
    <row r="216" spans="1:14" ht="15" customHeight="1" x14ac:dyDescent="0.25">
      <c r="A216" s="44"/>
      <c r="B216" s="45" t="s">
        <v>270</v>
      </c>
      <c r="C216" s="44" t="s">
        <v>57</v>
      </c>
      <c r="D216" s="44"/>
      <c r="E216" s="46"/>
      <c r="F216" s="47" t="s">
        <v>75</v>
      </c>
      <c r="G216" s="47" t="s">
        <v>200</v>
      </c>
      <c r="H216" s="23"/>
      <c r="L216" s="23"/>
      <c r="M216" s="23"/>
      <c r="N216" s="54"/>
    </row>
    <row r="217" spans="1:14" x14ac:dyDescent="0.25">
      <c r="A217" s="25" t="s">
        <v>271</v>
      </c>
      <c r="B217" s="21" t="s">
        <v>272</v>
      </c>
      <c r="C217" s="382">
        <v>0</v>
      </c>
      <c r="E217" s="62"/>
      <c r="F217" s="142">
        <f>IF($C$38=0,"",IF(C217="[for completion]","",IF(C217="","",C217/$C$38)))</f>
        <v>0</v>
      </c>
      <c r="G217" s="142">
        <f>IF($C$39=0,"",IF(C217="[for completion]","",IF(C217="","",C217/$C$39)))</f>
        <v>0</v>
      </c>
      <c r="H217" s="23"/>
      <c r="L217" s="23"/>
      <c r="M217" s="23"/>
      <c r="N217" s="54"/>
    </row>
    <row r="218" spans="1:14" x14ac:dyDescent="0.25">
      <c r="A218" s="25" t="s">
        <v>273</v>
      </c>
      <c r="B218" s="21" t="s">
        <v>274</v>
      </c>
      <c r="C218" s="382">
        <v>0</v>
      </c>
      <c r="E218" s="62"/>
      <c r="F218" s="142">
        <f>IF($C$38=0,"",IF(C218="[for completion]","",IF(C218="","",C218/$C$38)))</f>
        <v>0</v>
      </c>
      <c r="G218" s="142">
        <f>IF($C$39=0,"",IF(C218="[for completion]","",IF(C218="","",C218/$C$39)))</f>
        <v>0</v>
      </c>
      <c r="H218" s="23"/>
      <c r="L218" s="23"/>
      <c r="M218" s="23"/>
      <c r="N218" s="54"/>
    </row>
    <row r="219" spans="1:14" x14ac:dyDescent="0.25">
      <c r="A219" s="25" t="s">
        <v>275</v>
      </c>
      <c r="B219" s="21" t="s">
        <v>85</v>
      </c>
      <c r="C219" s="382">
        <v>0</v>
      </c>
      <c r="E219" s="62"/>
      <c r="F219" s="142">
        <f>IF($C$38=0,"",IF(C219="[for completion]","",IF(C219="","",C219/$C$38)))</f>
        <v>0</v>
      </c>
      <c r="G219" s="142">
        <f>IF($C$39=0,"",IF(C219="[for completion]","",IF(C219="","",C219/$C$39)))</f>
        <v>0</v>
      </c>
      <c r="H219" s="23"/>
      <c r="L219" s="23"/>
      <c r="M219" s="23"/>
      <c r="N219" s="54"/>
    </row>
    <row r="220" spans="1:14" x14ac:dyDescent="0.25">
      <c r="A220" s="25" t="s">
        <v>276</v>
      </c>
      <c r="B220" s="58" t="s">
        <v>87</v>
      </c>
      <c r="C220" s="137">
        <f>SUM(C217:C219)</f>
        <v>0</v>
      </c>
      <c r="E220" s="62"/>
      <c r="F220" s="133">
        <f>SUM(F217:F219)</f>
        <v>0</v>
      </c>
      <c r="G220" s="133">
        <f>SUM(G217:G219)</f>
        <v>0</v>
      </c>
      <c r="H220" s="23"/>
      <c r="L220" s="23"/>
      <c r="M220" s="23"/>
      <c r="N220" s="54"/>
    </row>
    <row r="221" spans="1:14" outlineLevel="1" x14ac:dyDescent="0.25">
      <c r="A221" s="25" t="s">
        <v>277</v>
      </c>
      <c r="B221" s="53"/>
      <c r="C221" s="137"/>
      <c r="E221" s="62"/>
      <c r="F221" s="142" t="str">
        <f t="shared" ref="F221:F227" si="15">IF($C$38=0,"",IF(C221="[for completion]","",IF(C221="","",C221/$C$38)))</f>
        <v/>
      </c>
      <c r="G221" s="142" t="str">
        <f t="shared" ref="G221:G227" si="16">IF($C$39=0,"",IF(C221="[for completion]","",IF(C221="","",C221/$C$39)))</f>
        <v/>
      </c>
      <c r="H221" s="23"/>
      <c r="L221" s="23"/>
      <c r="M221" s="23"/>
      <c r="N221" s="54"/>
    </row>
    <row r="222" spans="1:14" outlineLevel="1" x14ac:dyDescent="0.25">
      <c r="A222" s="25" t="s">
        <v>278</v>
      </c>
      <c r="B222" s="53"/>
      <c r="C222" s="137"/>
      <c r="E222" s="62"/>
      <c r="F222" s="142" t="str">
        <f t="shared" si="15"/>
        <v/>
      </c>
      <c r="G222" s="142" t="str">
        <f t="shared" si="16"/>
        <v/>
      </c>
      <c r="H222" s="23"/>
      <c r="L222" s="23"/>
      <c r="M222" s="23"/>
      <c r="N222" s="54"/>
    </row>
    <row r="223" spans="1:14" outlineLevel="1" x14ac:dyDescent="0.25">
      <c r="A223" s="25" t="s">
        <v>279</v>
      </c>
      <c r="B223" s="53"/>
      <c r="C223" s="137"/>
      <c r="E223" s="62"/>
      <c r="F223" s="142" t="str">
        <f t="shared" si="15"/>
        <v/>
      </c>
      <c r="G223" s="142" t="str">
        <f t="shared" si="16"/>
        <v/>
      </c>
      <c r="H223" s="23"/>
      <c r="L223" s="23"/>
      <c r="M223" s="23"/>
      <c r="N223" s="54"/>
    </row>
    <row r="224" spans="1:14" outlineLevel="1" x14ac:dyDescent="0.25">
      <c r="A224" s="25" t="s">
        <v>280</v>
      </c>
      <c r="B224" s="53"/>
      <c r="C224" s="137"/>
      <c r="E224" s="62"/>
      <c r="F224" s="142" t="str">
        <f t="shared" si="15"/>
        <v/>
      </c>
      <c r="G224" s="142" t="str">
        <f t="shared" si="16"/>
        <v/>
      </c>
      <c r="H224" s="23"/>
      <c r="L224" s="23"/>
      <c r="M224" s="23"/>
      <c r="N224" s="54"/>
    </row>
    <row r="225" spans="1:14" outlineLevel="1" x14ac:dyDescent="0.25">
      <c r="A225" s="25" t="s">
        <v>281</v>
      </c>
      <c r="B225" s="53"/>
      <c r="C225" s="137"/>
      <c r="E225" s="62"/>
      <c r="F225" s="142" t="str">
        <f t="shared" si="15"/>
        <v/>
      </c>
      <c r="G225" s="142" t="str">
        <f t="shared" si="16"/>
        <v/>
      </c>
      <c r="H225" s="23"/>
      <c r="L225" s="23"/>
      <c r="M225" s="23"/>
    </row>
    <row r="226" spans="1:14" outlineLevel="1" x14ac:dyDescent="0.25">
      <c r="A226" s="25" t="s">
        <v>282</v>
      </c>
      <c r="B226" s="53"/>
      <c r="C226" s="137"/>
      <c r="E226" s="42"/>
      <c r="F226" s="142" t="str">
        <f t="shared" si="15"/>
        <v/>
      </c>
      <c r="G226" s="142" t="str">
        <f t="shared" si="16"/>
        <v/>
      </c>
      <c r="H226" s="23"/>
      <c r="L226" s="23"/>
      <c r="M226" s="23"/>
    </row>
    <row r="227" spans="1:14" outlineLevel="1" x14ac:dyDescent="0.25">
      <c r="A227" s="25" t="s">
        <v>283</v>
      </c>
      <c r="B227" s="53"/>
      <c r="C227" s="137"/>
      <c r="E227" s="62"/>
      <c r="F227" s="142" t="str">
        <f t="shared" si="15"/>
        <v/>
      </c>
      <c r="G227" s="142" t="str">
        <f t="shared" si="16"/>
        <v/>
      </c>
      <c r="H227" s="23"/>
      <c r="L227" s="23"/>
      <c r="M227" s="23"/>
    </row>
    <row r="228" spans="1:14" ht="15" customHeight="1" x14ac:dyDescent="0.25">
      <c r="A228" s="44"/>
      <c r="B228" s="45" t="s">
        <v>284</v>
      </c>
      <c r="C228" s="44"/>
      <c r="D228" s="44"/>
      <c r="E228" s="46"/>
      <c r="F228" s="47"/>
      <c r="G228" s="47"/>
      <c r="H228" s="23"/>
      <c r="L228" s="23"/>
      <c r="M228" s="23"/>
    </row>
    <row r="229" spans="1:14" x14ac:dyDescent="0.25">
      <c r="A229" s="25" t="s">
        <v>285</v>
      </c>
      <c r="B229" s="42" t="s">
        <v>286</v>
      </c>
      <c r="C229" s="379" t="s">
        <v>1988</v>
      </c>
      <c r="H229" s="23"/>
      <c r="L229" s="23"/>
      <c r="M229" s="23"/>
    </row>
    <row r="230" spans="1:14" ht="15" customHeight="1" x14ac:dyDescent="0.25">
      <c r="A230" s="44"/>
      <c r="B230" s="45" t="s">
        <v>287</v>
      </c>
      <c r="C230" s="44"/>
      <c r="D230" s="44"/>
      <c r="E230" s="46"/>
      <c r="F230" s="47"/>
      <c r="G230" s="47"/>
      <c r="H230" s="23"/>
      <c r="L230" s="23"/>
      <c r="M230" s="23"/>
    </row>
    <row r="231" spans="1:14" x14ac:dyDescent="0.25">
      <c r="A231" s="25" t="s">
        <v>11</v>
      </c>
      <c r="B231" s="25" t="s">
        <v>912</v>
      </c>
      <c r="C231" s="378" t="s">
        <v>742</v>
      </c>
      <c r="E231" s="42"/>
      <c r="H231" s="23"/>
      <c r="L231" s="23"/>
      <c r="M231" s="23"/>
    </row>
    <row r="232" spans="1:14" x14ac:dyDescent="0.25">
      <c r="A232" s="25" t="s">
        <v>288</v>
      </c>
      <c r="B232" s="65" t="s">
        <v>289</v>
      </c>
      <c r="C232" s="378" t="s">
        <v>1990</v>
      </c>
      <c r="E232" s="42"/>
      <c r="H232" s="23"/>
      <c r="L232" s="23"/>
      <c r="M232" s="23"/>
    </row>
    <row r="233" spans="1:14" x14ac:dyDescent="0.25">
      <c r="A233" s="25" t="s">
        <v>290</v>
      </c>
      <c r="B233" s="65" t="s">
        <v>291</v>
      </c>
      <c r="C233" s="378" t="s">
        <v>1990</v>
      </c>
      <c r="E233" s="42"/>
      <c r="H233" s="23"/>
      <c r="L233" s="23"/>
      <c r="M233" s="23"/>
    </row>
    <row r="234" spans="1:14" outlineLevel="1" x14ac:dyDescent="0.25">
      <c r="A234" s="25" t="s">
        <v>292</v>
      </c>
      <c r="B234" s="40" t="s">
        <v>293</v>
      </c>
      <c r="C234" s="378" t="s">
        <v>742</v>
      </c>
      <c r="D234" s="42"/>
      <c r="E234" s="42"/>
      <c r="H234" s="23"/>
      <c r="L234" s="23"/>
      <c r="M234" s="23"/>
    </row>
    <row r="235" spans="1:14" outlineLevel="1" x14ac:dyDescent="0.25">
      <c r="A235" s="25" t="s">
        <v>294</v>
      </c>
      <c r="B235" s="40" t="s">
        <v>295</v>
      </c>
      <c r="C235" s="194" t="s">
        <v>739</v>
      </c>
      <c r="D235" s="42"/>
      <c r="E235" s="42"/>
      <c r="H235" s="23"/>
      <c r="L235" s="23"/>
      <c r="M235" s="23"/>
    </row>
    <row r="236" spans="1:14" outlineLevel="1" x14ac:dyDescent="0.25">
      <c r="A236" s="25" t="s">
        <v>296</v>
      </c>
      <c r="B236" s="40" t="s">
        <v>297</v>
      </c>
      <c r="C236" s="194" t="s">
        <v>739</v>
      </c>
      <c r="D236" s="42"/>
      <c r="E236" s="42"/>
      <c r="H236" s="23"/>
      <c r="L236" s="23"/>
      <c r="M236" s="23"/>
    </row>
    <row r="237" spans="1:14" outlineLevel="1" x14ac:dyDescent="0.25">
      <c r="A237" s="25" t="s">
        <v>298</v>
      </c>
      <c r="C237" s="42"/>
      <c r="D237" s="42"/>
      <c r="E237" s="42"/>
      <c r="H237" s="23"/>
      <c r="L237" s="23"/>
      <c r="M237" s="23"/>
    </row>
    <row r="238" spans="1:14" outlineLevel="1" x14ac:dyDescent="0.25">
      <c r="A238" s="25" t="s">
        <v>299</v>
      </c>
      <c r="C238" s="42"/>
      <c r="D238" s="42"/>
      <c r="E238" s="42"/>
      <c r="H238" s="23"/>
      <c r="L238" s="23"/>
      <c r="M238" s="23"/>
    </row>
    <row r="239" spans="1:14" outlineLevel="1" x14ac:dyDescent="0.25">
      <c r="A239" s="44"/>
      <c r="B239" s="45" t="s">
        <v>1288</v>
      </c>
      <c r="C239" s="44"/>
      <c r="D239" s="44"/>
      <c r="E239" s="46"/>
      <c r="F239" s="47"/>
      <c r="G239" s="47"/>
      <c r="H239" s="23"/>
      <c r="K239" s="66"/>
      <c r="L239" s="66"/>
      <c r="M239" s="66"/>
      <c r="N239" s="66"/>
    </row>
    <row r="240" spans="1:14" ht="30" outlineLevel="1" x14ac:dyDescent="0.25">
      <c r="A240" s="25" t="s">
        <v>1083</v>
      </c>
      <c r="B240" s="25" t="s">
        <v>1261</v>
      </c>
      <c r="D240" s="174"/>
      <c r="E240"/>
      <c r="F240"/>
      <c r="G240"/>
      <c r="H240" s="23"/>
      <c r="K240" s="66"/>
      <c r="L240" s="66"/>
      <c r="M240" s="66"/>
      <c r="N240" s="66"/>
    </row>
    <row r="241" spans="1:14" ht="30" outlineLevel="1" x14ac:dyDescent="0.25">
      <c r="A241" s="25" t="s">
        <v>1085</v>
      </c>
      <c r="B241" s="25" t="s">
        <v>1262</v>
      </c>
      <c r="C241" s="197"/>
      <c r="D241" s="174"/>
      <c r="E241"/>
      <c r="F241"/>
      <c r="G241"/>
      <c r="H241" s="23"/>
      <c r="K241" s="66"/>
      <c r="L241" s="66"/>
      <c r="M241" s="66"/>
      <c r="N241" s="66"/>
    </row>
    <row r="242" spans="1:14" outlineLevel="1" x14ac:dyDescent="0.25">
      <c r="A242" s="25" t="s">
        <v>1259</v>
      </c>
      <c r="B242" s="25" t="s">
        <v>1087</v>
      </c>
      <c r="C242" s="197"/>
      <c r="D242" s="174"/>
      <c r="E242"/>
      <c r="F242"/>
      <c r="G242"/>
      <c r="H242" s="23"/>
      <c r="K242" s="66"/>
      <c r="L242" s="66"/>
      <c r="M242" s="66"/>
      <c r="N242" s="66"/>
    </row>
    <row r="243" spans="1:14" outlineLevel="1" x14ac:dyDescent="0.25">
      <c r="A243" s="186" t="s">
        <v>1260</v>
      </c>
      <c r="B243" s="25" t="s">
        <v>1084</v>
      </c>
      <c r="D243" s="174"/>
      <c r="E243"/>
      <c r="F243"/>
      <c r="G243"/>
      <c r="H243" s="23"/>
      <c r="K243" s="66"/>
      <c r="L243" s="66"/>
      <c r="M243" s="66"/>
      <c r="N243" s="66"/>
    </row>
    <row r="244" spans="1:14" outlineLevel="1" x14ac:dyDescent="0.25">
      <c r="A244" s="25" t="s">
        <v>1088</v>
      </c>
      <c r="D244" s="174"/>
      <c r="E244"/>
      <c r="F244"/>
      <c r="G244"/>
      <c r="H244" s="23"/>
      <c r="K244" s="66"/>
      <c r="L244" s="66"/>
      <c r="M244" s="66"/>
      <c r="N244" s="66"/>
    </row>
    <row r="245" spans="1:14" outlineLevel="1" x14ac:dyDescent="0.25">
      <c r="A245" s="186" t="s">
        <v>1089</v>
      </c>
      <c r="D245" s="174"/>
      <c r="E245"/>
      <c r="F245"/>
      <c r="G245"/>
      <c r="H245" s="23"/>
      <c r="K245" s="66"/>
      <c r="L245" s="66"/>
      <c r="M245" s="66"/>
      <c r="N245" s="66"/>
    </row>
    <row r="246" spans="1:14" outlineLevel="1" x14ac:dyDescent="0.25">
      <c r="A246" s="186" t="s">
        <v>1086</v>
      </c>
      <c r="D246" s="174"/>
      <c r="E246"/>
      <c r="F246"/>
      <c r="G246"/>
      <c r="H246" s="23"/>
      <c r="K246" s="66"/>
      <c r="L246" s="66"/>
      <c r="M246" s="66"/>
      <c r="N246" s="66"/>
    </row>
    <row r="247" spans="1:14" outlineLevel="1" x14ac:dyDescent="0.25">
      <c r="A247" s="186" t="s">
        <v>1090</v>
      </c>
      <c r="D247" s="174"/>
      <c r="E247"/>
      <c r="F247"/>
      <c r="G247"/>
      <c r="H247" s="23"/>
      <c r="K247" s="66"/>
      <c r="L247" s="66"/>
      <c r="M247" s="66"/>
      <c r="N247" s="66"/>
    </row>
    <row r="248" spans="1:14" outlineLevel="1" x14ac:dyDescent="0.25">
      <c r="A248" s="186" t="s">
        <v>1091</v>
      </c>
      <c r="D248" s="174"/>
      <c r="E248"/>
      <c r="F248"/>
      <c r="G248"/>
      <c r="H248" s="23"/>
      <c r="K248" s="66"/>
      <c r="L248" s="66"/>
      <c r="M248" s="66"/>
      <c r="N248" s="66"/>
    </row>
    <row r="249" spans="1:14" outlineLevel="1" x14ac:dyDescent="0.25">
      <c r="A249" s="186" t="s">
        <v>1092</v>
      </c>
      <c r="D249" s="174"/>
      <c r="E249"/>
      <c r="F249"/>
      <c r="G249"/>
      <c r="H249" s="23"/>
      <c r="K249" s="66"/>
      <c r="L249" s="66"/>
      <c r="M249" s="66"/>
      <c r="N249" s="66"/>
    </row>
    <row r="250" spans="1:14" outlineLevel="1" x14ac:dyDescent="0.25">
      <c r="A250" s="186" t="s">
        <v>1093</v>
      </c>
      <c r="D250" s="174"/>
      <c r="E250"/>
      <c r="F250"/>
      <c r="G250"/>
      <c r="H250" s="23"/>
      <c r="K250" s="66"/>
      <c r="L250" s="66"/>
      <c r="M250" s="66"/>
      <c r="N250" s="66"/>
    </row>
    <row r="251" spans="1:14" outlineLevel="1" x14ac:dyDescent="0.25">
      <c r="A251" s="186" t="s">
        <v>1094</v>
      </c>
      <c r="D251" s="174"/>
      <c r="E251"/>
      <c r="F251"/>
      <c r="G251"/>
      <c r="H251" s="23"/>
      <c r="K251" s="66"/>
      <c r="L251" s="66"/>
      <c r="M251" s="66"/>
      <c r="N251" s="66"/>
    </row>
    <row r="252" spans="1:14" outlineLevel="1" x14ac:dyDescent="0.25">
      <c r="A252" s="186" t="s">
        <v>1095</v>
      </c>
      <c r="D252" s="174"/>
      <c r="E252"/>
      <c r="F252"/>
      <c r="G252"/>
      <c r="H252" s="23"/>
      <c r="K252" s="66"/>
      <c r="L252" s="66"/>
      <c r="M252" s="66"/>
      <c r="N252" s="66"/>
    </row>
    <row r="253" spans="1:14" outlineLevel="1" x14ac:dyDescent="0.25">
      <c r="A253" s="186" t="s">
        <v>1096</v>
      </c>
      <c r="D253" s="174"/>
      <c r="E253"/>
      <c r="F253"/>
      <c r="G253"/>
      <c r="H253" s="23"/>
      <c r="K253" s="66"/>
      <c r="L253" s="66"/>
      <c r="M253" s="66"/>
      <c r="N253" s="66"/>
    </row>
    <row r="254" spans="1:14" outlineLevel="1" x14ac:dyDescent="0.25">
      <c r="A254" s="186" t="s">
        <v>1097</v>
      </c>
      <c r="D254" s="174"/>
      <c r="E254"/>
      <c r="F254"/>
      <c r="G254"/>
      <c r="H254" s="23"/>
      <c r="K254" s="66"/>
      <c r="L254" s="66"/>
      <c r="M254" s="66"/>
      <c r="N254" s="66"/>
    </row>
    <row r="255" spans="1:14" outlineLevel="1" x14ac:dyDescent="0.25">
      <c r="A255" s="186" t="s">
        <v>1098</v>
      </c>
      <c r="D255" s="174"/>
      <c r="E255"/>
      <c r="F255"/>
      <c r="G255"/>
      <c r="H255" s="23"/>
      <c r="K255" s="66"/>
      <c r="L255" s="66"/>
      <c r="M255" s="66"/>
      <c r="N255" s="66"/>
    </row>
    <row r="256" spans="1:14" outlineLevel="1" x14ac:dyDescent="0.25">
      <c r="A256" s="186" t="s">
        <v>1099</v>
      </c>
      <c r="D256" s="174"/>
      <c r="E256"/>
      <c r="F256"/>
      <c r="G256"/>
      <c r="H256" s="23"/>
      <c r="K256" s="66"/>
      <c r="L256" s="66"/>
      <c r="M256" s="66"/>
      <c r="N256" s="66"/>
    </row>
    <row r="257" spans="1:14" outlineLevel="1" x14ac:dyDescent="0.25">
      <c r="A257" s="186" t="s">
        <v>1100</v>
      </c>
      <c r="D257" s="174"/>
      <c r="E257"/>
      <c r="F257"/>
      <c r="G257"/>
      <c r="H257" s="23"/>
      <c r="K257" s="66"/>
      <c r="L257" s="66"/>
      <c r="M257" s="66"/>
      <c r="N257" s="66"/>
    </row>
    <row r="258" spans="1:14" outlineLevel="1" x14ac:dyDescent="0.25">
      <c r="A258" s="186" t="s">
        <v>1101</v>
      </c>
      <c r="D258" s="174"/>
      <c r="E258"/>
      <c r="F258"/>
      <c r="G258"/>
      <c r="H258" s="23"/>
      <c r="K258" s="66"/>
      <c r="L258" s="66"/>
      <c r="M258" s="66"/>
      <c r="N258" s="66"/>
    </row>
    <row r="259" spans="1:14" outlineLevel="1" x14ac:dyDescent="0.25">
      <c r="A259" s="186" t="s">
        <v>1102</v>
      </c>
      <c r="D259" s="174"/>
      <c r="E259"/>
      <c r="F259"/>
      <c r="G259"/>
      <c r="H259" s="23"/>
      <c r="K259" s="66"/>
      <c r="L259" s="66"/>
      <c r="M259" s="66"/>
      <c r="N259" s="66"/>
    </row>
    <row r="260" spans="1:14" outlineLevel="1" x14ac:dyDescent="0.25">
      <c r="A260" s="186" t="s">
        <v>1103</v>
      </c>
      <c r="D260" s="174"/>
      <c r="E260"/>
      <c r="F260"/>
      <c r="G260"/>
      <c r="H260" s="23"/>
      <c r="K260" s="66"/>
      <c r="L260" s="66"/>
      <c r="M260" s="66"/>
      <c r="N260" s="66"/>
    </row>
    <row r="261" spans="1:14" outlineLevel="1" x14ac:dyDescent="0.25">
      <c r="A261" s="186" t="s">
        <v>1104</v>
      </c>
      <c r="D261" s="174"/>
      <c r="E261"/>
      <c r="F261"/>
      <c r="G261"/>
      <c r="H261" s="23"/>
      <c r="K261" s="66"/>
      <c r="L261" s="66"/>
      <c r="M261" s="66"/>
      <c r="N261" s="66"/>
    </row>
    <row r="262" spans="1:14" outlineLevel="1" x14ac:dyDescent="0.25">
      <c r="A262" s="186" t="s">
        <v>1105</v>
      </c>
      <c r="D262" s="174"/>
      <c r="E262"/>
      <c r="F262"/>
      <c r="G262"/>
      <c r="H262" s="23"/>
      <c r="K262" s="66"/>
      <c r="L262" s="66"/>
      <c r="M262" s="66"/>
      <c r="N262" s="66"/>
    </row>
    <row r="263" spans="1:14" outlineLevel="1" x14ac:dyDescent="0.25">
      <c r="A263" s="186" t="s">
        <v>1106</v>
      </c>
      <c r="D263" s="174"/>
      <c r="E263"/>
      <c r="F263"/>
      <c r="G263"/>
      <c r="H263" s="23"/>
      <c r="K263" s="66"/>
      <c r="L263" s="66"/>
      <c r="M263" s="66"/>
      <c r="N263" s="66"/>
    </row>
    <row r="264" spans="1:14" outlineLevel="1" x14ac:dyDescent="0.25">
      <c r="A264" s="186" t="s">
        <v>1107</v>
      </c>
      <c r="D264" s="174"/>
      <c r="E264"/>
      <c r="F264"/>
      <c r="G264"/>
      <c r="H264" s="23"/>
      <c r="K264" s="66"/>
      <c r="L264" s="66"/>
      <c r="M264" s="66"/>
      <c r="N264" s="66"/>
    </row>
    <row r="265" spans="1:14" outlineLevel="1" x14ac:dyDescent="0.25">
      <c r="A265" s="186" t="s">
        <v>1108</v>
      </c>
      <c r="D265" s="174"/>
      <c r="E265"/>
      <c r="F265"/>
      <c r="G265"/>
      <c r="H265" s="23"/>
      <c r="K265" s="66"/>
      <c r="L265" s="66"/>
      <c r="M265" s="66"/>
      <c r="N265" s="66"/>
    </row>
    <row r="266" spans="1:14" outlineLevel="1" x14ac:dyDescent="0.25">
      <c r="A266" s="186" t="s">
        <v>1109</v>
      </c>
      <c r="D266" s="174"/>
      <c r="E266"/>
      <c r="F266"/>
      <c r="G266"/>
      <c r="H266" s="23"/>
      <c r="K266" s="66"/>
      <c r="L266" s="66"/>
      <c r="M266" s="66"/>
      <c r="N266" s="66"/>
    </row>
    <row r="267" spans="1:14" outlineLevel="1" x14ac:dyDescent="0.25">
      <c r="A267" s="186" t="s">
        <v>1110</v>
      </c>
      <c r="D267" s="174"/>
      <c r="E267"/>
      <c r="F267"/>
      <c r="G267"/>
      <c r="H267" s="23"/>
      <c r="K267" s="66"/>
      <c r="L267" s="66"/>
      <c r="M267" s="66"/>
      <c r="N267" s="66"/>
    </row>
    <row r="268" spans="1:14" outlineLevel="1" x14ac:dyDescent="0.25">
      <c r="A268" s="186" t="s">
        <v>1111</v>
      </c>
      <c r="D268" s="174"/>
      <c r="E268"/>
      <c r="F268"/>
      <c r="G268"/>
      <c r="H268" s="23"/>
      <c r="K268" s="66"/>
      <c r="L268" s="66"/>
      <c r="M268" s="66"/>
      <c r="N268" s="66"/>
    </row>
    <row r="269" spans="1:14" outlineLevel="1" x14ac:dyDescent="0.25">
      <c r="A269" s="186" t="s">
        <v>1112</v>
      </c>
      <c r="D269" s="174"/>
      <c r="E269"/>
      <c r="F269"/>
      <c r="G269"/>
      <c r="H269" s="23"/>
      <c r="K269" s="66"/>
      <c r="L269" s="66"/>
      <c r="M269" s="66"/>
      <c r="N269" s="66"/>
    </row>
    <row r="270" spans="1:14" outlineLevel="1" x14ac:dyDescent="0.25">
      <c r="A270" s="186" t="s">
        <v>1113</v>
      </c>
      <c r="D270" s="174"/>
      <c r="E270"/>
      <c r="F270"/>
      <c r="G270"/>
      <c r="H270" s="23"/>
      <c r="K270" s="66"/>
      <c r="L270" s="66"/>
      <c r="M270" s="66"/>
      <c r="N270" s="66"/>
    </row>
    <row r="271" spans="1:14" outlineLevel="1" x14ac:dyDescent="0.25">
      <c r="A271" s="186" t="s">
        <v>1114</v>
      </c>
      <c r="D271" s="174"/>
      <c r="E271"/>
      <c r="F271"/>
      <c r="G271"/>
      <c r="H271" s="23"/>
      <c r="K271" s="66"/>
      <c r="L271" s="66"/>
      <c r="M271" s="66"/>
      <c r="N271" s="66"/>
    </row>
    <row r="272" spans="1:14" outlineLevel="1" x14ac:dyDescent="0.25">
      <c r="A272" s="186" t="s">
        <v>1115</v>
      </c>
      <c r="D272" s="174"/>
      <c r="E272"/>
      <c r="F272"/>
      <c r="G272"/>
      <c r="H272" s="23"/>
      <c r="K272" s="66"/>
      <c r="L272" s="66"/>
      <c r="M272" s="66"/>
      <c r="N272" s="66"/>
    </row>
    <row r="273" spans="1:14" outlineLevel="1" x14ac:dyDescent="0.25">
      <c r="A273" s="186" t="s">
        <v>1116</v>
      </c>
      <c r="D273" s="174"/>
      <c r="E273"/>
      <c r="F273"/>
      <c r="G273"/>
      <c r="H273" s="23"/>
      <c r="K273" s="66"/>
      <c r="L273" s="66"/>
      <c r="M273" s="66"/>
      <c r="N273" s="66"/>
    </row>
    <row r="274" spans="1:14" outlineLevel="1" x14ac:dyDescent="0.25">
      <c r="A274" s="186" t="s">
        <v>1117</v>
      </c>
      <c r="D274" s="174"/>
      <c r="E274"/>
      <c r="F274"/>
      <c r="G274"/>
      <c r="H274" s="23"/>
      <c r="K274" s="66"/>
      <c r="L274" s="66"/>
      <c r="M274" s="66"/>
      <c r="N274" s="66"/>
    </row>
    <row r="275" spans="1:14" outlineLevel="1" x14ac:dyDescent="0.25">
      <c r="A275" s="186" t="s">
        <v>1118</v>
      </c>
      <c r="D275" s="174"/>
      <c r="E275"/>
      <c r="F275"/>
      <c r="G275"/>
      <c r="H275" s="23"/>
      <c r="K275" s="66"/>
      <c r="L275" s="66"/>
      <c r="M275" s="66"/>
      <c r="N275" s="66"/>
    </row>
    <row r="276" spans="1:14" outlineLevel="1" x14ac:dyDescent="0.25">
      <c r="A276" s="186" t="s">
        <v>1119</v>
      </c>
      <c r="D276" s="174"/>
      <c r="E276"/>
      <c r="F276"/>
      <c r="G276"/>
      <c r="H276" s="23"/>
      <c r="K276" s="66"/>
      <c r="L276" s="66"/>
      <c r="M276" s="66"/>
      <c r="N276" s="66"/>
    </row>
    <row r="277" spans="1:14" outlineLevel="1" x14ac:dyDescent="0.25">
      <c r="A277" s="186" t="s">
        <v>1120</v>
      </c>
      <c r="D277" s="174"/>
      <c r="E277"/>
      <c r="F277"/>
      <c r="G277"/>
      <c r="H277" s="23"/>
      <c r="K277" s="66"/>
      <c r="L277" s="66"/>
      <c r="M277" s="66"/>
      <c r="N277" s="66"/>
    </row>
    <row r="278" spans="1:14" outlineLevel="1" x14ac:dyDescent="0.25">
      <c r="A278" s="186" t="s">
        <v>1121</v>
      </c>
      <c r="D278" s="174"/>
      <c r="E278"/>
      <c r="F278"/>
      <c r="G278"/>
      <c r="H278" s="23"/>
      <c r="K278" s="66"/>
      <c r="L278" s="66"/>
      <c r="M278" s="66"/>
      <c r="N278" s="66"/>
    </row>
    <row r="279" spans="1:14" outlineLevel="1" x14ac:dyDescent="0.25">
      <c r="A279" s="186" t="s">
        <v>1122</v>
      </c>
      <c r="D279" s="174"/>
      <c r="E279"/>
      <c r="F279"/>
      <c r="G279"/>
      <c r="H279" s="23"/>
      <c r="K279" s="66"/>
      <c r="L279" s="66"/>
      <c r="M279" s="66"/>
      <c r="N279" s="66"/>
    </row>
    <row r="280" spans="1:14" outlineLevel="1" x14ac:dyDescent="0.25">
      <c r="A280" s="186" t="s">
        <v>1123</v>
      </c>
      <c r="D280" s="174"/>
      <c r="E280"/>
      <c r="F280"/>
      <c r="G280"/>
      <c r="H280" s="23"/>
      <c r="K280" s="66"/>
      <c r="L280" s="66"/>
      <c r="M280" s="66"/>
      <c r="N280" s="66"/>
    </row>
    <row r="281" spans="1:14" outlineLevel="1" x14ac:dyDescent="0.25">
      <c r="A281" s="186" t="s">
        <v>1124</v>
      </c>
      <c r="D281" s="174"/>
      <c r="E281"/>
      <c r="F281"/>
      <c r="G281"/>
      <c r="H281" s="23"/>
      <c r="K281" s="66"/>
      <c r="L281" s="66"/>
      <c r="M281" s="66"/>
      <c r="N281" s="66"/>
    </row>
    <row r="282" spans="1:14" outlineLevel="1" x14ac:dyDescent="0.25">
      <c r="A282" s="186" t="s">
        <v>1125</v>
      </c>
      <c r="D282" s="174"/>
      <c r="E282"/>
      <c r="F282"/>
      <c r="G282"/>
      <c r="H282" s="23"/>
      <c r="K282" s="66"/>
      <c r="L282" s="66"/>
      <c r="M282" s="66"/>
      <c r="N282" s="66"/>
    </row>
    <row r="283" spans="1:14" outlineLevel="1" x14ac:dyDescent="0.25">
      <c r="A283" s="186" t="s">
        <v>1126</v>
      </c>
      <c r="D283" s="174"/>
      <c r="E283"/>
      <c r="F283"/>
      <c r="G283"/>
      <c r="H283" s="23"/>
      <c r="K283" s="66"/>
      <c r="L283" s="66"/>
      <c r="M283" s="66"/>
      <c r="N283" s="66"/>
    </row>
    <row r="284" spans="1:14" outlineLevel="1" x14ac:dyDescent="0.25">
      <c r="A284" s="186" t="s">
        <v>1127</v>
      </c>
      <c r="D284" s="174"/>
      <c r="E284"/>
      <c r="F284"/>
      <c r="G284"/>
      <c r="H284" s="23"/>
      <c r="K284" s="66"/>
      <c r="L284" s="66"/>
      <c r="M284" s="66"/>
      <c r="N284" s="66"/>
    </row>
    <row r="285" spans="1:14" ht="18.75" x14ac:dyDescent="0.25">
      <c r="A285" s="36"/>
      <c r="B285" s="36" t="s">
        <v>1493</v>
      </c>
      <c r="C285" s="36" t="s">
        <v>1</v>
      </c>
      <c r="D285" s="36" t="s">
        <v>1</v>
      </c>
      <c r="E285" s="36"/>
      <c r="F285" s="37"/>
      <c r="G285" s="38"/>
      <c r="H285" s="23"/>
      <c r="I285" s="29"/>
      <c r="J285" s="29"/>
      <c r="K285" s="29"/>
      <c r="L285" s="29"/>
      <c r="M285" s="31"/>
    </row>
    <row r="286" spans="1:14" ht="18.75" x14ac:dyDescent="0.25">
      <c r="A286" s="216" t="s">
        <v>1494</v>
      </c>
      <c r="B286" s="217"/>
      <c r="C286" s="217"/>
      <c r="D286" s="217"/>
      <c r="E286" s="217"/>
      <c r="F286" s="218"/>
      <c r="G286" s="217"/>
      <c r="H286" s="23"/>
      <c r="I286" s="29"/>
      <c r="J286" s="29"/>
      <c r="K286" s="29"/>
      <c r="L286" s="29"/>
      <c r="M286" s="31"/>
    </row>
    <row r="287" spans="1:14" ht="18.75" x14ac:dyDescent="0.25">
      <c r="A287" s="216" t="s">
        <v>1293</v>
      </c>
      <c r="B287" s="217"/>
      <c r="C287" s="217"/>
      <c r="D287" s="217"/>
      <c r="E287" s="217"/>
      <c r="F287" s="218"/>
      <c r="G287" s="217"/>
      <c r="H287" s="23"/>
      <c r="I287" s="29"/>
      <c r="J287" s="29"/>
      <c r="K287" s="29"/>
      <c r="L287" s="29"/>
      <c r="M287" s="31"/>
    </row>
    <row r="288" spans="1:14" x14ac:dyDescent="0.25">
      <c r="A288" s="206" t="s">
        <v>300</v>
      </c>
      <c r="B288" s="40" t="s">
        <v>1495</v>
      </c>
      <c r="C288" s="67">
        <f>ROW(B38)</f>
        <v>38</v>
      </c>
      <c r="D288" s="61"/>
      <c r="E288" s="61"/>
      <c r="F288" s="61"/>
      <c r="G288" s="61"/>
      <c r="H288" s="23"/>
      <c r="I288" s="40"/>
      <c r="J288" s="67"/>
      <c r="L288" s="61"/>
      <c r="M288" s="61"/>
      <c r="N288" s="61"/>
    </row>
    <row r="289" spans="1:14" x14ac:dyDescent="0.25">
      <c r="A289" s="206" t="s">
        <v>301</v>
      </c>
      <c r="B289" s="40" t="s">
        <v>1496</v>
      </c>
      <c r="C289" s="67">
        <f>ROW(B39)</f>
        <v>39</v>
      </c>
      <c r="D289" s="206"/>
      <c r="E289" s="61"/>
      <c r="F289" s="61"/>
      <c r="G289" s="161"/>
      <c r="H289" s="23"/>
      <c r="I289" s="40"/>
      <c r="J289" s="67"/>
      <c r="L289" s="61"/>
      <c r="M289" s="61"/>
    </row>
    <row r="290" spans="1:14" ht="30" x14ac:dyDescent="0.25">
      <c r="A290" s="206" t="s">
        <v>302</v>
      </c>
      <c r="B290" s="40" t="s">
        <v>1497</v>
      </c>
      <c r="C290" s="197" t="s">
        <v>1498</v>
      </c>
      <c r="D290" s="206"/>
      <c r="E290" s="206"/>
      <c r="F290" s="206"/>
      <c r="G290" s="68"/>
      <c r="H290" s="23"/>
      <c r="I290" s="40"/>
      <c r="J290" s="67"/>
      <c r="K290" s="67"/>
      <c r="L290" s="68"/>
      <c r="M290" s="61"/>
      <c r="N290" s="68"/>
    </row>
    <row r="291" spans="1:14" x14ac:dyDescent="0.25">
      <c r="A291" s="206" t="s">
        <v>303</v>
      </c>
      <c r="B291" s="40" t="s">
        <v>1499</v>
      </c>
      <c r="C291" s="67" t="str">
        <f ca="1">IF(ISREF(INDIRECT("'B1. HTT Mortgage Assets'!A1")),ROW('B1. HTT Mortgage Assets'!B43)&amp;" for Mortgage Assets","")</f>
        <v>43 for Mortgage Assets</v>
      </c>
      <c r="D291" s="67" t="str">
        <f ca="1">IF(ISREF(INDIRECT("'B2. HTT Public Sector Assets'!A1")),ROW(#REF!)&amp; " for Public Sector Assets","")</f>
        <v/>
      </c>
      <c r="E291" s="68"/>
      <c r="F291" s="61"/>
      <c r="G291" s="161"/>
      <c r="H291" s="23"/>
      <c r="I291" s="40"/>
      <c r="J291" s="67"/>
    </row>
    <row r="292" spans="1:14" x14ac:dyDescent="0.25">
      <c r="A292" s="206" t="s">
        <v>304</v>
      </c>
      <c r="B292" s="40" t="s">
        <v>1500</v>
      </c>
      <c r="C292" s="67">
        <f>ROW(B52)</f>
        <v>52</v>
      </c>
      <c r="D292" s="206"/>
      <c r="E292" s="206"/>
      <c r="F292" s="206"/>
      <c r="G292" s="68"/>
      <c r="H292" s="23"/>
      <c r="I292" s="40"/>
      <c r="J292" s="66"/>
      <c r="K292" s="67"/>
      <c r="L292" s="68"/>
      <c r="N292" s="68"/>
    </row>
    <row r="293" spans="1:14" x14ac:dyDescent="0.25">
      <c r="A293" s="206" t="s">
        <v>305</v>
      </c>
      <c r="B293" s="40" t="s">
        <v>1501</v>
      </c>
      <c r="C293" s="219" t="str">
        <f ca="1">IF(ISREF(INDIRECT("'B1. HTT Mortgage Assets'!A1")),ROW('B1. HTT Mortgage Assets'!B186)&amp;" for Residential Mortgage Assets","")</f>
        <v>186 for Residential Mortgage Assets</v>
      </c>
      <c r="D293" s="67" t="str">
        <f ca="1">IF(ISREF(INDIRECT("'B1. HTT Mortgage Assets'!A1")),ROW('B1. HTT Mortgage Assets'!B424 )&amp; " for Commercial Mortgage Assets","")</f>
        <v>424 for Commercial Mortgage Assets</v>
      </c>
      <c r="E293" s="68"/>
      <c r="F293" s="67" t="str">
        <f ca="1">IF(ISREF(INDIRECT("'B2. HTT Public Sector Assets'!A1")),ROW(#REF!)&amp; " for Public Sector Assets","")</f>
        <v/>
      </c>
      <c r="G293" s="67" t="str">
        <f ca="1">IF(ISREF(INDIRECT("'B3. HTT Shipping Assets'!A1")),ROW(#REF!)&amp; " for Shipping Assets","")</f>
        <v/>
      </c>
      <c r="H293" s="23"/>
      <c r="I293" s="40"/>
      <c r="M293" s="68"/>
    </row>
    <row r="294" spans="1:14" x14ac:dyDescent="0.25">
      <c r="A294" s="206" t="s">
        <v>306</v>
      </c>
      <c r="B294" s="40" t="s">
        <v>1502</v>
      </c>
      <c r="C294" s="219" t="s">
        <v>1588</v>
      </c>
      <c r="D294" s="206"/>
      <c r="E294" s="206"/>
      <c r="F294" s="206"/>
      <c r="G294" s="161"/>
      <c r="H294" s="23"/>
      <c r="I294" s="40"/>
      <c r="J294" s="67"/>
      <c r="M294" s="68"/>
    </row>
    <row r="295" spans="1:14" x14ac:dyDescent="0.25">
      <c r="A295" s="206" t="s">
        <v>307</v>
      </c>
      <c r="B295" s="40" t="s">
        <v>1503</v>
      </c>
      <c r="C295" s="67" t="str">
        <f ca="1">IF(ISREF(INDIRECT("'B1. HTT Mortgage Assets'!A1")),ROW('B1. HTT Mortgage Assets'!B149)&amp;" for Mortgage Assets","")</f>
        <v>149 for Mortgage Assets</v>
      </c>
      <c r="D295" s="67" t="str">
        <f ca="1">IF(ISREF(INDIRECT("'B2. HTT Public Sector Assets'!A1")),ROW(#REF!)&amp;" for Public Sector Assets","")</f>
        <v/>
      </c>
      <c r="E295" s="206"/>
      <c r="F295" s="67" t="str">
        <f ca="1">IF(ISREF(INDIRECT("'B3. HTT Shipping Assets'!A1")),ROW(#REF!)&amp;" for Shipping Assets","")</f>
        <v/>
      </c>
      <c r="G295" s="161"/>
      <c r="H295" s="23"/>
      <c r="I295" s="40"/>
      <c r="J295" s="67"/>
      <c r="L295" s="68"/>
      <c r="M295" s="68"/>
    </row>
    <row r="296" spans="1:14" x14ac:dyDescent="0.25">
      <c r="A296" s="206" t="s">
        <v>308</v>
      </c>
      <c r="B296" s="40" t="s">
        <v>1504</v>
      </c>
      <c r="C296" s="67">
        <f>ROW(B111)</f>
        <v>111</v>
      </c>
      <c r="D296" s="206"/>
      <c r="E296" s="206"/>
      <c r="F296" s="68"/>
      <c r="G296" s="161"/>
      <c r="H296" s="23"/>
      <c r="I296" s="40"/>
      <c r="J296" s="67"/>
      <c r="L296" s="68"/>
      <c r="M296" s="68"/>
    </row>
    <row r="297" spans="1:14" x14ac:dyDescent="0.25">
      <c r="A297" s="206" t="s">
        <v>309</v>
      </c>
      <c r="B297" s="40" t="s">
        <v>1505</v>
      </c>
      <c r="C297" s="67">
        <f>ROW(B163)</f>
        <v>163</v>
      </c>
      <c r="D297" s="206"/>
      <c r="E297" s="68"/>
      <c r="F297" s="68"/>
      <c r="G297" s="161"/>
      <c r="H297" s="23"/>
      <c r="J297" s="67"/>
      <c r="L297" s="68"/>
    </row>
    <row r="298" spans="1:14" x14ac:dyDescent="0.25">
      <c r="A298" s="206" t="s">
        <v>310</v>
      </c>
      <c r="B298" s="40" t="s">
        <v>1506</v>
      </c>
      <c r="C298" s="67">
        <f>ROW(B137)</f>
        <v>137</v>
      </c>
      <c r="D298" s="206"/>
      <c r="E298" s="68"/>
      <c r="F298" s="68"/>
      <c r="G298" s="161"/>
      <c r="H298" s="23"/>
      <c r="I298" s="40"/>
      <c r="J298" s="67"/>
      <c r="L298" s="68"/>
    </row>
    <row r="299" spans="1:14" x14ac:dyDescent="0.25">
      <c r="A299" s="206" t="s">
        <v>311</v>
      </c>
      <c r="B299" s="40" t="s">
        <v>1507</v>
      </c>
      <c r="C299" s="197"/>
      <c r="D299" s="206"/>
      <c r="E299" s="68"/>
      <c r="F299" s="206"/>
      <c r="G299" s="161"/>
      <c r="H299" s="23"/>
      <c r="I299" s="40"/>
      <c r="J299" s="206" t="s">
        <v>1515</v>
      </c>
      <c r="L299" s="68"/>
    </row>
    <row r="300" spans="1:14" x14ac:dyDescent="0.25">
      <c r="A300" s="206" t="s">
        <v>312</v>
      </c>
      <c r="B300" s="40" t="s">
        <v>1508</v>
      </c>
      <c r="C300" s="67" t="s">
        <v>1518</v>
      </c>
      <c r="D300" s="67" t="s">
        <v>1517</v>
      </c>
      <c r="E300" s="68"/>
      <c r="F300" s="206"/>
      <c r="G300" s="161"/>
      <c r="H300" s="23"/>
      <c r="I300" s="40"/>
      <c r="J300" s="206" t="s">
        <v>1516</v>
      </c>
      <c r="K300" s="67"/>
      <c r="L300" s="68"/>
    </row>
    <row r="301" spans="1:14" outlineLevel="1" x14ac:dyDescent="0.25">
      <c r="A301" s="206" t="s">
        <v>1581</v>
      </c>
      <c r="B301" s="40" t="s">
        <v>1509</v>
      </c>
      <c r="C301" s="67" t="s">
        <v>1519</v>
      </c>
      <c r="D301" s="206"/>
      <c r="E301" s="206"/>
      <c r="F301" s="206"/>
      <c r="G301" s="161"/>
      <c r="H301" s="23"/>
      <c r="I301" s="40"/>
      <c r="J301" s="206" t="s">
        <v>1540</v>
      </c>
      <c r="K301" s="67"/>
      <c r="L301" s="68"/>
    </row>
    <row r="302" spans="1:14" outlineLevel="1" x14ac:dyDescent="0.25">
      <c r="A302" s="206" t="s">
        <v>1582</v>
      </c>
      <c r="B302" s="40" t="s">
        <v>1513</v>
      </c>
      <c r="C302" s="67" t="str">
        <f>ROW('C. HTT Harmonised Glossary'!B18)&amp;" for Harmonised Glossary"</f>
        <v>18 for Harmonised Glossary</v>
      </c>
      <c r="D302" s="206"/>
      <c r="E302" s="206"/>
      <c r="F302" s="206"/>
      <c r="G302" s="161"/>
      <c r="H302" s="23"/>
      <c r="I302" s="40"/>
      <c r="J302" s="206" t="s">
        <v>1136</v>
      </c>
      <c r="K302" s="67"/>
      <c r="L302" s="68"/>
    </row>
    <row r="303" spans="1:14" outlineLevel="1" x14ac:dyDescent="0.25">
      <c r="A303" s="206" t="s">
        <v>1583</v>
      </c>
      <c r="B303" s="40" t="s">
        <v>1510</v>
      </c>
      <c r="C303" s="67">
        <f>ROW(B65)</f>
        <v>65</v>
      </c>
      <c r="D303" s="206"/>
      <c r="E303" s="206"/>
      <c r="F303" s="206"/>
      <c r="G303" s="161"/>
      <c r="H303" s="23"/>
      <c r="I303" s="40"/>
      <c r="J303" s="67"/>
      <c r="K303" s="67"/>
      <c r="L303" s="68"/>
    </row>
    <row r="304" spans="1:14" outlineLevel="1" x14ac:dyDescent="0.25">
      <c r="A304" s="206" t="s">
        <v>1584</v>
      </c>
      <c r="B304" s="40" t="s">
        <v>1511</v>
      </c>
      <c r="C304" s="67">
        <f>ROW(B88)</f>
        <v>88</v>
      </c>
      <c r="D304" s="206"/>
      <c r="E304" s="206"/>
      <c r="F304" s="206"/>
      <c r="G304" s="161"/>
      <c r="H304" s="23"/>
      <c r="I304" s="40"/>
      <c r="J304" s="67"/>
      <c r="K304" s="67"/>
      <c r="L304" s="68"/>
    </row>
    <row r="305" spans="1:14" outlineLevel="1" x14ac:dyDescent="0.25">
      <c r="A305" s="206" t="s">
        <v>1585</v>
      </c>
      <c r="B305" s="40" t="s">
        <v>1512</v>
      </c>
      <c r="C305" s="67" t="s">
        <v>1542</v>
      </c>
      <c r="D305" s="206"/>
      <c r="E305" s="68"/>
      <c r="F305" s="206"/>
      <c r="G305" s="161"/>
      <c r="H305" s="23"/>
      <c r="I305" s="40"/>
      <c r="J305" s="67"/>
      <c r="K305" s="67"/>
      <c r="L305" s="68"/>
      <c r="N305" s="54"/>
    </row>
    <row r="306" spans="1:14" outlineLevel="1" x14ac:dyDescent="0.25">
      <c r="A306" s="206" t="s">
        <v>1586</v>
      </c>
      <c r="B306" s="40" t="s">
        <v>1514</v>
      </c>
      <c r="C306" s="67">
        <v>44</v>
      </c>
      <c r="D306" s="206"/>
      <c r="E306" s="68"/>
      <c r="F306" s="206"/>
      <c r="G306" s="161"/>
      <c r="H306" s="23"/>
      <c r="I306" s="40"/>
      <c r="J306" s="67"/>
      <c r="K306" s="67"/>
      <c r="L306" s="68"/>
      <c r="N306" s="54"/>
    </row>
    <row r="307" spans="1:14" outlineLevel="1" x14ac:dyDescent="0.25">
      <c r="A307" s="206" t="s">
        <v>1587</v>
      </c>
      <c r="B307" s="40" t="s">
        <v>1541</v>
      </c>
      <c r="C307" s="67" t="str">
        <f ca="1">IF(ISREF(INDIRECT("'B1. HTT Mortgage Assets'!A1")),ROW('B1. HTT Mortgage Assets'!B179)&amp; " for Mortgage Assets","")</f>
        <v>179 for Mortgage Assets</v>
      </c>
      <c r="D307" s="67" t="str">
        <f ca="1">IF(ISREF(INDIRECT("'B2. HTT Public Sector Assets'!A1")),ROW(#REF!)&amp; " for Public Sector Assets","")</f>
        <v/>
      </c>
      <c r="E307" s="68"/>
      <c r="F307" s="67" t="str">
        <f ca="1">IF(ISREF(INDIRECT("'B3. HTT Shipping Assets'!A1")),ROW(#REF!)&amp; " for Shipping Assets","")</f>
        <v/>
      </c>
      <c r="G307" s="161"/>
      <c r="H307" s="23"/>
      <c r="I307" s="40"/>
      <c r="J307" s="67"/>
      <c r="K307" s="67"/>
      <c r="L307" s="68"/>
      <c r="N307" s="54"/>
    </row>
    <row r="308" spans="1:14" outlineLevel="1" x14ac:dyDescent="0.25">
      <c r="A308" s="25" t="s">
        <v>313</v>
      </c>
      <c r="B308" s="40"/>
      <c r="E308" s="68"/>
      <c r="H308" s="23"/>
      <c r="I308" s="40"/>
      <c r="J308" s="67"/>
      <c r="K308" s="67"/>
      <c r="L308" s="68"/>
      <c r="N308" s="54"/>
    </row>
    <row r="309" spans="1:14" outlineLevel="1" x14ac:dyDescent="0.25">
      <c r="A309" s="206" t="s">
        <v>314</v>
      </c>
      <c r="E309" s="68"/>
      <c r="H309" s="23"/>
      <c r="I309" s="40"/>
      <c r="J309" s="67"/>
      <c r="K309" s="67"/>
      <c r="L309" s="68"/>
      <c r="N309" s="54"/>
    </row>
    <row r="310" spans="1:14" outlineLevel="1" x14ac:dyDescent="0.25">
      <c r="A310" s="206" t="s">
        <v>315</v>
      </c>
      <c r="H310" s="23"/>
      <c r="N310" s="54"/>
    </row>
    <row r="311" spans="1:14" ht="37.5" x14ac:dyDescent="0.25">
      <c r="A311" s="37"/>
      <c r="B311" s="36" t="s">
        <v>27</v>
      </c>
      <c r="C311" s="37"/>
      <c r="D311" s="37"/>
      <c r="E311" s="37"/>
      <c r="F311" s="37"/>
      <c r="G311" s="38"/>
      <c r="H311" s="23"/>
      <c r="I311" s="29"/>
      <c r="J311" s="31"/>
      <c r="K311" s="31"/>
      <c r="L311" s="31"/>
      <c r="M311" s="31"/>
      <c r="N311" s="54"/>
    </row>
    <row r="312" spans="1:14" x14ac:dyDescent="0.25">
      <c r="A312" s="206" t="s">
        <v>5</v>
      </c>
      <c r="B312" s="48" t="s">
        <v>1520</v>
      </c>
      <c r="C312" s="206"/>
      <c r="H312" s="23"/>
      <c r="I312" s="48"/>
      <c r="J312" s="67"/>
      <c r="N312" s="54"/>
    </row>
    <row r="313" spans="1:14" outlineLevel="1" x14ac:dyDescent="0.25">
      <c r="A313" s="206" t="s">
        <v>1579</v>
      </c>
      <c r="B313" s="48" t="s">
        <v>1521</v>
      </c>
      <c r="C313" s="206"/>
      <c r="H313" s="23"/>
      <c r="I313" s="48"/>
      <c r="J313" s="67"/>
      <c r="N313" s="54"/>
    </row>
    <row r="314" spans="1:14" outlineLevel="1" x14ac:dyDescent="0.25">
      <c r="A314" s="206" t="s">
        <v>1580</v>
      </c>
      <c r="B314" s="48" t="s">
        <v>1522</v>
      </c>
      <c r="C314" s="206"/>
      <c r="H314" s="23"/>
      <c r="I314" s="48"/>
      <c r="J314" s="67"/>
      <c r="N314" s="54"/>
    </row>
    <row r="315" spans="1:14" outlineLevel="1" x14ac:dyDescent="0.25">
      <c r="A315" s="25" t="s">
        <v>316</v>
      </c>
      <c r="B315" s="48"/>
      <c r="C315" s="67"/>
      <c r="H315" s="23"/>
      <c r="I315" s="48"/>
      <c r="J315" s="67"/>
      <c r="N315" s="54"/>
    </row>
    <row r="316" spans="1:14" outlineLevel="1" x14ac:dyDescent="0.25">
      <c r="A316" s="206" t="s">
        <v>317</v>
      </c>
      <c r="B316" s="48"/>
      <c r="C316" s="67"/>
      <c r="H316" s="23"/>
      <c r="I316" s="48"/>
      <c r="J316" s="67"/>
      <c r="N316" s="54"/>
    </row>
    <row r="317" spans="1:14" outlineLevel="1" x14ac:dyDescent="0.25">
      <c r="A317" s="206" t="s">
        <v>318</v>
      </c>
      <c r="B317" s="48"/>
      <c r="C317" s="67"/>
      <c r="H317" s="23"/>
      <c r="I317" s="48"/>
      <c r="J317" s="67"/>
      <c r="N317" s="54"/>
    </row>
    <row r="318" spans="1:14" outlineLevel="1" x14ac:dyDescent="0.25">
      <c r="A318" s="206" t="s">
        <v>319</v>
      </c>
      <c r="B318" s="48"/>
      <c r="C318" s="67"/>
      <c r="H318" s="23"/>
      <c r="I318" s="48"/>
      <c r="J318" s="67"/>
      <c r="N318" s="54"/>
    </row>
    <row r="319" spans="1:14" ht="18.75" x14ac:dyDescent="0.25">
      <c r="A319" s="37"/>
      <c r="B319" s="36" t="s">
        <v>28</v>
      </c>
      <c r="C319" s="37"/>
      <c r="D319" s="37"/>
      <c r="E319" s="37"/>
      <c r="F319" s="37"/>
      <c r="G319" s="38"/>
      <c r="H319" s="23"/>
      <c r="I319" s="29"/>
      <c r="J319" s="31"/>
      <c r="K319" s="31"/>
      <c r="L319" s="31"/>
      <c r="M319" s="31"/>
      <c r="N319" s="54"/>
    </row>
    <row r="320" spans="1:14" ht="15" customHeight="1" outlineLevel="1" x14ac:dyDescent="0.25">
      <c r="A320" s="44"/>
      <c r="B320" s="45" t="s">
        <v>320</v>
      </c>
      <c r="C320" s="44"/>
      <c r="D320" s="44"/>
      <c r="E320" s="46"/>
      <c r="F320" s="47"/>
      <c r="G320" s="47"/>
      <c r="H320" s="23"/>
      <c r="L320" s="23"/>
      <c r="M320" s="23"/>
      <c r="N320" s="54"/>
    </row>
    <row r="321" spans="1:14" outlineLevel="1" x14ac:dyDescent="0.25">
      <c r="A321" s="25" t="s">
        <v>321</v>
      </c>
      <c r="B321" s="40" t="s">
        <v>322</v>
      </c>
      <c r="C321" s="40"/>
      <c r="H321" s="23"/>
      <c r="I321" s="54"/>
      <c r="J321" s="54"/>
      <c r="K321" s="54"/>
      <c r="L321" s="54"/>
      <c r="M321" s="54"/>
      <c r="N321" s="54"/>
    </row>
    <row r="322" spans="1:14" outlineLevel="1" x14ac:dyDescent="0.25">
      <c r="A322" s="25" t="s">
        <v>323</v>
      </c>
      <c r="B322" s="40" t="s">
        <v>324</v>
      </c>
      <c r="C322" s="40"/>
      <c r="H322" s="23"/>
      <c r="I322" s="54"/>
      <c r="J322" s="54"/>
      <c r="K322" s="54"/>
      <c r="L322" s="54"/>
      <c r="M322" s="54"/>
      <c r="N322" s="54"/>
    </row>
    <row r="323" spans="1:14" outlineLevel="1" x14ac:dyDescent="0.25">
      <c r="A323" s="25" t="s">
        <v>325</v>
      </c>
      <c r="B323" s="40" t="s">
        <v>326</v>
      </c>
      <c r="C323" s="40"/>
      <c r="H323" s="23"/>
      <c r="I323" s="54"/>
      <c r="J323" s="54"/>
      <c r="K323" s="54"/>
      <c r="L323" s="54"/>
      <c r="M323" s="54"/>
      <c r="N323" s="54"/>
    </row>
    <row r="324" spans="1:14" outlineLevel="1" x14ac:dyDescent="0.25">
      <c r="A324" s="25" t="s">
        <v>327</v>
      </c>
      <c r="B324" s="40" t="s">
        <v>328</v>
      </c>
      <c r="H324" s="23"/>
      <c r="I324" s="54"/>
      <c r="J324" s="54"/>
      <c r="K324" s="54"/>
      <c r="L324" s="54"/>
      <c r="M324" s="54"/>
      <c r="N324" s="54"/>
    </row>
    <row r="325" spans="1:14" outlineLevel="1" x14ac:dyDescent="0.25">
      <c r="A325" s="25" t="s">
        <v>329</v>
      </c>
      <c r="B325" s="40" t="s">
        <v>330</v>
      </c>
      <c r="H325" s="23"/>
      <c r="I325" s="54"/>
      <c r="J325" s="54"/>
      <c r="K325" s="54"/>
      <c r="L325" s="54"/>
      <c r="M325" s="54"/>
      <c r="N325" s="54"/>
    </row>
    <row r="326" spans="1:14" outlineLevel="1" x14ac:dyDescent="0.25">
      <c r="A326" s="25" t="s">
        <v>331</v>
      </c>
      <c r="B326" s="40" t="s">
        <v>332</v>
      </c>
      <c r="H326" s="23"/>
      <c r="I326" s="54"/>
      <c r="J326" s="54"/>
      <c r="K326" s="54"/>
      <c r="L326" s="54"/>
      <c r="M326" s="54"/>
      <c r="N326" s="54"/>
    </row>
    <row r="327" spans="1:14" outlineLevel="1" x14ac:dyDescent="0.25">
      <c r="A327" s="25" t="s">
        <v>333</v>
      </c>
      <c r="B327" s="40" t="s">
        <v>334</v>
      </c>
      <c r="H327" s="23"/>
      <c r="I327" s="54"/>
      <c r="J327" s="54"/>
      <c r="K327" s="54"/>
      <c r="L327" s="54"/>
      <c r="M327" s="54"/>
      <c r="N327" s="54"/>
    </row>
    <row r="328" spans="1:14" outlineLevel="1" x14ac:dyDescent="0.25">
      <c r="A328" s="25" t="s">
        <v>335</v>
      </c>
      <c r="B328" s="40" t="s">
        <v>336</v>
      </c>
      <c r="H328" s="23"/>
      <c r="I328" s="54"/>
      <c r="J328" s="54"/>
      <c r="K328" s="54"/>
      <c r="L328" s="54"/>
      <c r="M328" s="54"/>
      <c r="N328" s="54"/>
    </row>
    <row r="329" spans="1:14" outlineLevel="1" x14ac:dyDescent="0.25">
      <c r="A329" s="25" t="s">
        <v>337</v>
      </c>
      <c r="B329" s="40" t="s">
        <v>338</v>
      </c>
      <c r="H329" s="23"/>
      <c r="I329" s="54"/>
      <c r="J329" s="54"/>
      <c r="K329" s="54"/>
      <c r="L329" s="54"/>
      <c r="M329" s="54"/>
      <c r="N329" s="54"/>
    </row>
    <row r="330" spans="1:14" outlineLevel="1" x14ac:dyDescent="0.25">
      <c r="A330" s="25" t="s">
        <v>339</v>
      </c>
      <c r="B330" s="53"/>
      <c r="H330" s="23"/>
      <c r="I330" s="54"/>
      <c r="J330" s="54"/>
      <c r="K330" s="54"/>
      <c r="L330" s="54"/>
      <c r="M330" s="54"/>
      <c r="N330" s="54"/>
    </row>
    <row r="331" spans="1:14" outlineLevel="1" x14ac:dyDescent="0.25">
      <c r="A331" s="25" t="s">
        <v>340</v>
      </c>
      <c r="B331" s="53"/>
      <c r="H331" s="23"/>
      <c r="I331" s="54"/>
      <c r="J331" s="54"/>
      <c r="K331" s="54"/>
      <c r="L331" s="54"/>
      <c r="M331" s="54"/>
      <c r="N331" s="54"/>
    </row>
    <row r="332" spans="1:14" outlineLevel="1" x14ac:dyDescent="0.25">
      <c r="A332" s="25" t="s">
        <v>341</v>
      </c>
      <c r="B332" s="53"/>
      <c r="H332" s="23"/>
      <c r="I332" s="54"/>
      <c r="J332" s="54"/>
      <c r="K332" s="54"/>
      <c r="L332" s="54"/>
      <c r="M332" s="54"/>
      <c r="N332" s="54"/>
    </row>
    <row r="333" spans="1:14" outlineLevel="1" x14ac:dyDescent="0.25">
      <c r="A333" s="25" t="s">
        <v>342</v>
      </c>
      <c r="B333" s="53"/>
      <c r="H333" s="23"/>
      <c r="I333" s="54"/>
      <c r="J333" s="54"/>
      <c r="K333" s="54"/>
      <c r="L333" s="54"/>
      <c r="M333" s="54"/>
      <c r="N333" s="54"/>
    </row>
    <row r="334" spans="1:14" outlineLevel="1" x14ac:dyDescent="0.25">
      <c r="A334" s="25" t="s">
        <v>343</v>
      </c>
      <c r="B334" s="53"/>
      <c r="H334" s="23"/>
      <c r="I334" s="54"/>
      <c r="J334" s="54"/>
      <c r="K334" s="54"/>
      <c r="L334" s="54"/>
      <c r="M334" s="54"/>
      <c r="N334" s="54"/>
    </row>
    <row r="335" spans="1:14" outlineLevel="1" x14ac:dyDescent="0.25">
      <c r="A335" s="25" t="s">
        <v>344</v>
      </c>
      <c r="B335" s="53"/>
      <c r="H335" s="23"/>
      <c r="I335" s="54"/>
      <c r="J335" s="54"/>
      <c r="K335" s="54"/>
      <c r="L335" s="54"/>
      <c r="M335" s="54"/>
      <c r="N335" s="54"/>
    </row>
    <row r="336" spans="1:14" outlineLevel="1" x14ac:dyDescent="0.25">
      <c r="A336" s="25" t="s">
        <v>345</v>
      </c>
      <c r="B336" s="53"/>
      <c r="H336" s="23"/>
      <c r="I336" s="54"/>
      <c r="J336" s="54"/>
      <c r="K336" s="54"/>
      <c r="L336" s="54"/>
      <c r="M336" s="54"/>
      <c r="N336" s="54"/>
    </row>
    <row r="337" spans="1:14" outlineLevel="1" x14ac:dyDescent="0.25">
      <c r="A337" s="25" t="s">
        <v>346</v>
      </c>
      <c r="B337" s="53"/>
      <c r="H337" s="23"/>
      <c r="I337" s="54"/>
      <c r="J337" s="54"/>
      <c r="K337" s="54"/>
      <c r="L337" s="54"/>
      <c r="M337" s="54"/>
      <c r="N337" s="54"/>
    </row>
    <row r="338" spans="1:14" outlineLevel="1" x14ac:dyDescent="0.25">
      <c r="A338" s="25" t="s">
        <v>347</v>
      </c>
      <c r="B338" s="53"/>
      <c r="H338" s="23"/>
      <c r="I338" s="54"/>
      <c r="J338" s="54"/>
      <c r="K338" s="54"/>
      <c r="L338" s="54"/>
      <c r="M338" s="54"/>
      <c r="N338" s="54"/>
    </row>
    <row r="339" spans="1:14" outlineLevel="1" x14ac:dyDescent="0.25">
      <c r="A339" s="25" t="s">
        <v>348</v>
      </c>
      <c r="B339" s="53"/>
      <c r="H339" s="23"/>
      <c r="I339" s="54"/>
      <c r="J339" s="54"/>
      <c r="K339" s="54"/>
      <c r="L339" s="54"/>
      <c r="M339" s="54"/>
      <c r="N339" s="54"/>
    </row>
    <row r="340" spans="1:14" outlineLevel="1" x14ac:dyDescent="0.25">
      <c r="A340" s="25" t="s">
        <v>349</v>
      </c>
      <c r="B340" s="53"/>
      <c r="H340" s="23"/>
      <c r="I340" s="54"/>
      <c r="J340" s="54"/>
      <c r="K340" s="54"/>
      <c r="L340" s="54"/>
      <c r="M340" s="54"/>
      <c r="N340" s="54"/>
    </row>
    <row r="341" spans="1:14" outlineLevel="1" x14ac:dyDescent="0.25">
      <c r="A341" s="25" t="s">
        <v>350</v>
      </c>
      <c r="B341" s="53"/>
      <c r="H341" s="23"/>
      <c r="I341" s="54"/>
      <c r="J341" s="54"/>
      <c r="K341" s="54"/>
      <c r="L341" s="54"/>
      <c r="M341" s="54"/>
      <c r="N341" s="54"/>
    </row>
    <row r="342" spans="1:14" outlineLevel="1" x14ac:dyDescent="0.25">
      <c r="A342" s="25" t="s">
        <v>351</v>
      </c>
      <c r="B342" s="53"/>
      <c r="H342" s="23"/>
      <c r="I342" s="54"/>
      <c r="J342" s="54"/>
      <c r="K342" s="54"/>
      <c r="L342" s="54"/>
      <c r="M342" s="54"/>
      <c r="N342" s="54"/>
    </row>
    <row r="343" spans="1:14" outlineLevel="1" x14ac:dyDescent="0.25">
      <c r="A343" s="25" t="s">
        <v>352</v>
      </c>
      <c r="B343" s="53"/>
      <c r="H343" s="23"/>
      <c r="I343" s="54"/>
      <c r="J343" s="54"/>
      <c r="K343" s="54"/>
      <c r="L343" s="54"/>
      <c r="M343" s="54"/>
      <c r="N343" s="54"/>
    </row>
    <row r="344" spans="1:14" outlineLevel="1" x14ac:dyDescent="0.25">
      <c r="A344" s="25" t="s">
        <v>353</v>
      </c>
      <c r="B344" s="53"/>
      <c r="H344" s="23"/>
      <c r="I344" s="54"/>
      <c r="J344" s="54"/>
      <c r="K344" s="54"/>
      <c r="L344" s="54"/>
      <c r="M344" s="54"/>
      <c r="N344" s="54"/>
    </row>
    <row r="345" spans="1:14" outlineLevel="1" x14ac:dyDescent="0.25">
      <c r="A345" s="25" t="s">
        <v>354</v>
      </c>
      <c r="B345" s="53"/>
      <c r="H345" s="23"/>
      <c r="I345" s="54"/>
      <c r="J345" s="54"/>
      <c r="K345" s="54"/>
      <c r="L345" s="54"/>
      <c r="M345" s="54"/>
      <c r="N345" s="54"/>
    </row>
    <row r="346" spans="1:14" outlineLevel="1" x14ac:dyDescent="0.25">
      <c r="A346" s="25" t="s">
        <v>355</v>
      </c>
      <c r="B346" s="53"/>
      <c r="H346" s="23"/>
      <c r="I346" s="54"/>
      <c r="J346" s="54"/>
      <c r="K346" s="54"/>
      <c r="L346" s="54"/>
      <c r="M346" s="54"/>
      <c r="N346" s="54"/>
    </row>
    <row r="347" spans="1:14" outlineLevel="1" x14ac:dyDescent="0.25">
      <c r="A347" s="25" t="s">
        <v>356</v>
      </c>
      <c r="B347" s="53"/>
      <c r="H347" s="23"/>
      <c r="I347" s="54"/>
      <c r="J347" s="54"/>
      <c r="K347" s="54"/>
      <c r="L347" s="54"/>
      <c r="M347" s="54"/>
      <c r="N347" s="54"/>
    </row>
    <row r="348" spans="1:14" outlineLevel="1" x14ac:dyDescent="0.25">
      <c r="A348" s="25" t="s">
        <v>357</v>
      </c>
      <c r="B348" s="53"/>
      <c r="H348" s="23"/>
      <c r="I348" s="54"/>
      <c r="J348" s="54"/>
      <c r="K348" s="54"/>
      <c r="L348" s="54"/>
      <c r="M348" s="54"/>
      <c r="N348" s="54"/>
    </row>
    <row r="349" spans="1:14" outlineLevel="1" x14ac:dyDescent="0.25">
      <c r="A349" s="25" t="s">
        <v>358</v>
      </c>
      <c r="B349" s="53"/>
      <c r="H349" s="23"/>
      <c r="I349" s="54"/>
      <c r="J349" s="54"/>
      <c r="K349" s="54"/>
      <c r="L349" s="54"/>
      <c r="M349" s="54"/>
      <c r="N349" s="54"/>
    </row>
    <row r="350" spans="1:14" outlineLevel="1" x14ac:dyDescent="0.25">
      <c r="A350" s="25" t="s">
        <v>359</v>
      </c>
      <c r="B350" s="53"/>
      <c r="H350" s="23"/>
      <c r="I350" s="54"/>
      <c r="J350" s="54"/>
      <c r="K350" s="54"/>
      <c r="L350" s="54"/>
      <c r="M350" s="54"/>
      <c r="N350" s="54"/>
    </row>
    <row r="351" spans="1:14" outlineLevel="1" x14ac:dyDescent="0.25">
      <c r="A351" s="25" t="s">
        <v>360</v>
      </c>
      <c r="B351" s="53"/>
      <c r="H351" s="23"/>
      <c r="I351" s="54"/>
      <c r="J351" s="54"/>
      <c r="K351" s="54"/>
      <c r="L351" s="54"/>
      <c r="M351" s="54"/>
      <c r="N351" s="54"/>
    </row>
    <row r="352" spans="1:14" outlineLevel="1" x14ac:dyDescent="0.25">
      <c r="A352" s="25" t="s">
        <v>361</v>
      </c>
      <c r="B352" s="53"/>
      <c r="H352" s="23"/>
      <c r="I352" s="54"/>
      <c r="J352" s="54"/>
      <c r="K352" s="54"/>
      <c r="L352" s="54"/>
      <c r="M352" s="54"/>
      <c r="N352" s="54"/>
    </row>
    <row r="353" spans="1:14" outlineLevel="1" x14ac:dyDescent="0.25">
      <c r="A353" s="25" t="s">
        <v>362</v>
      </c>
      <c r="B353" s="53"/>
      <c r="H353" s="23"/>
      <c r="I353" s="54"/>
      <c r="J353" s="54"/>
      <c r="K353" s="54"/>
      <c r="L353" s="54"/>
      <c r="M353" s="54"/>
      <c r="N353" s="54"/>
    </row>
    <row r="354" spans="1:14" outlineLevel="1" x14ac:dyDescent="0.25">
      <c r="A354" s="25" t="s">
        <v>363</v>
      </c>
      <c r="B354" s="53"/>
      <c r="H354" s="23"/>
      <c r="I354" s="54"/>
      <c r="J354" s="54"/>
      <c r="K354" s="54"/>
      <c r="L354" s="54"/>
      <c r="M354" s="54"/>
      <c r="N354" s="54"/>
    </row>
    <row r="355" spans="1:14" outlineLevel="1" x14ac:dyDescent="0.25">
      <c r="A355" s="25" t="s">
        <v>364</v>
      </c>
      <c r="B355" s="53"/>
      <c r="H355" s="23"/>
      <c r="I355" s="54"/>
      <c r="J355" s="54"/>
      <c r="K355" s="54"/>
      <c r="L355" s="54"/>
      <c r="M355" s="54"/>
      <c r="N355" s="54"/>
    </row>
    <row r="356" spans="1:14" outlineLevel="1" x14ac:dyDescent="0.25">
      <c r="A356" s="25" t="s">
        <v>365</v>
      </c>
      <c r="B356" s="53"/>
      <c r="H356" s="23"/>
      <c r="I356" s="54"/>
      <c r="J356" s="54"/>
      <c r="K356" s="54"/>
      <c r="L356" s="54"/>
      <c r="M356" s="54"/>
      <c r="N356" s="54"/>
    </row>
    <row r="357" spans="1:14" outlineLevel="1" x14ac:dyDescent="0.25">
      <c r="A357" s="25" t="s">
        <v>366</v>
      </c>
      <c r="B357" s="53"/>
      <c r="H357" s="23"/>
      <c r="I357" s="54"/>
      <c r="J357" s="54"/>
      <c r="K357" s="54"/>
      <c r="L357" s="54"/>
      <c r="M357" s="54"/>
      <c r="N357" s="54"/>
    </row>
    <row r="358" spans="1:14" outlineLevel="1" x14ac:dyDescent="0.25">
      <c r="A358" s="25" t="s">
        <v>367</v>
      </c>
      <c r="B358" s="53"/>
      <c r="H358" s="23"/>
      <c r="I358" s="54"/>
      <c r="J358" s="54"/>
      <c r="K358" s="54"/>
      <c r="L358" s="54"/>
      <c r="M358" s="54"/>
      <c r="N358" s="54"/>
    </row>
    <row r="359" spans="1:14" outlineLevel="1" x14ac:dyDescent="0.25">
      <c r="A359" s="25" t="s">
        <v>368</v>
      </c>
      <c r="B359" s="53"/>
      <c r="H359" s="23"/>
      <c r="I359" s="54"/>
      <c r="J359" s="54"/>
      <c r="K359" s="54"/>
      <c r="L359" s="54"/>
      <c r="M359" s="54"/>
      <c r="N359" s="54"/>
    </row>
    <row r="360" spans="1:14" outlineLevel="1" x14ac:dyDescent="0.25">
      <c r="A360" s="25" t="s">
        <v>369</v>
      </c>
      <c r="B360" s="53"/>
      <c r="H360" s="23"/>
      <c r="I360" s="54"/>
      <c r="J360" s="54"/>
      <c r="K360" s="54"/>
      <c r="L360" s="54"/>
      <c r="M360" s="54"/>
      <c r="N360" s="54"/>
    </row>
    <row r="361" spans="1:14" outlineLevel="1" x14ac:dyDescent="0.25">
      <c r="A361" s="25" t="s">
        <v>370</v>
      </c>
      <c r="B361" s="53"/>
      <c r="H361" s="23"/>
      <c r="I361" s="54"/>
      <c r="J361" s="54"/>
      <c r="K361" s="54"/>
      <c r="L361" s="54"/>
      <c r="M361" s="54"/>
      <c r="N361" s="54"/>
    </row>
    <row r="362" spans="1:14" outlineLevel="1" x14ac:dyDescent="0.25">
      <c r="A362" s="25" t="s">
        <v>371</v>
      </c>
      <c r="B362" s="53"/>
      <c r="H362" s="23"/>
      <c r="I362" s="54"/>
      <c r="J362" s="54"/>
      <c r="K362" s="54"/>
      <c r="L362" s="54"/>
      <c r="M362" s="54"/>
      <c r="N362" s="54"/>
    </row>
    <row r="363" spans="1:14" outlineLevel="1" x14ac:dyDescent="0.25">
      <c r="A363" s="25" t="s">
        <v>372</v>
      </c>
      <c r="B363" s="53"/>
      <c r="H363" s="23"/>
      <c r="I363" s="54"/>
      <c r="J363" s="54"/>
      <c r="K363" s="54"/>
      <c r="L363" s="54"/>
      <c r="M363" s="54"/>
      <c r="N363" s="54"/>
    </row>
    <row r="364" spans="1:14" outlineLevel="1" x14ac:dyDescent="0.25">
      <c r="A364" s="25" t="s">
        <v>373</v>
      </c>
      <c r="B364" s="53"/>
      <c r="H364" s="23"/>
      <c r="I364" s="54"/>
      <c r="J364" s="54"/>
      <c r="K364" s="54"/>
      <c r="L364" s="54"/>
      <c r="M364" s="54"/>
      <c r="N364" s="54"/>
    </row>
    <row r="365" spans="1:14" outlineLevel="1" x14ac:dyDescent="0.25">
      <c r="A365" s="25" t="s">
        <v>374</v>
      </c>
      <c r="B365" s="53"/>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8:8" s="54" customFormat="1" x14ac:dyDescent="0.25">
      <c r="H369" s="23"/>
    </row>
    <row r="370" spans="8:8" s="54" customFormat="1" x14ac:dyDescent="0.25">
      <c r="H370" s="23"/>
    </row>
    <row r="371" spans="8:8" s="54" customFormat="1" x14ac:dyDescent="0.25">
      <c r="H371" s="23"/>
    </row>
    <row r="372" spans="8:8" s="54" customFormat="1" x14ac:dyDescent="0.25">
      <c r="H372" s="23"/>
    </row>
    <row r="373" spans="8:8" s="54" customFormat="1" x14ac:dyDescent="0.25">
      <c r="H373" s="23"/>
    </row>
    <row r="374" spans="8:8" s="54" customFormat="1" x14ac:dyDescent="0.25">
      <c r="H374" s="23"/>
    </row>
    <row r="375" spans="8:8" s="54" customFormat="1" x14ac:dyDescent="0.25">
      <c r="H375" s="23"/>
    </row>
    <row r="376" spans="8:8" s="54" customFormat="1" x14ac:dyDescent="0.25">
      <c r="H376" s="23"/>
    </row>
    <row r="377" spans="8:8" s="54" customFormat="1" x14ac:dyDescent="0.25">
      <c r="H377" s="23"/>
    </row>
    <row r="378" spans="8:8" s="54" customFormat="1" x14ac:dyDescent="0.25">
      <c r="H378" s="23"/>
    </row>
    <row r="379" spans="8:8" s="54" customFormat="1" x14ac:dyDescent="0.25">
      <c r="H379" s="23"/>
    </row>
    <row r="380" spans="8:8" s="54" customFormat="1" x14ac:dyDescent="0.25">
      <c r="H380" s="23"/>
    </row>
    <row r="381" spans="8:8" s="54" customFormat="1" x14ac:dyDescent="0.25">
      <c r="H381" s="23"/>
    </row>
    <row r="382" spans="8:8" s="54" customFormat="1" x14ac:dyDescent="0.25">
      <c r="H382" s="23"/>
    </row>
    <row r="383" spans="8:8" s="54" customFormat="1" x14ac:dyDescent="0.25">
      <c r="H383" s="23"/>
    </row>
    <row r="384" spans="8:8" s="54" customFormat="1" x14ac:dyDescent="0.25">
      <c r="H384" s="23"/>
    </row>
    <row r="385" spans="8:8" s="54" customFormat="1" x14ac:dyDescent="0.25">
      <c r="H385" s="23"/>
    </row>
    <row r="386" spans="8:8" s="54" customFormat="1" x14ac:dyDescent="0.25">
      <c r="H386" s="23"/>
    </row>
    <row r="387" spans="8:8" s="54" customFormat="1" x14ac:dyDescent="0.25">
      <c r="H387" s="23"/>
    </row>
    <row r="388" spans="8:8" s="54" customFormat="1" x14ac:dyDescent="0.25">
      <c r="H388" s="23"/>
    </row>
    <row r="389" spans="8:8" s="54" customFormat="1" x14ac:dyDescent="0.25">
      <c r="H389" s="23"/>
    </row>
    <row r="390" spans="8:8" s="54" customFormat="1" x14ac:dyDescent="0.25">
      <c r="H390" s="23"/>
    </row>
    <row r="391" spans="8:8" s="54" customFormat="1" x14ac:dyDescent="0.25">
      <c r="H391" s="23"/>
    </row>
    <row r="392" spans="8:8" s="54" customFormat="1" x14ac:dyDescent="0.25">
      <c r="H392" s="23"/>
    </row>
    <row r="393" spans="8:8" s="54" customFormat="1" x14ac:dyDescent="0.25">
      <c r="H393" s="23"/>
    </row>
    <row r="394" spans="8:8" s="54" customFormat="1" x14ac:dyDescent="0.25">
      <c r="H394" s="23"/>
    </row>
    <row r="395" spans="8:8" s="54" customFormat="1" x14ac:dyDescent="0.25">
      <c r="H395" s="23"/>
    </row>
    <row r="396" spans="8:8" s="54" customFormat="1" x14ac:dyDescent="0.25">
      <c r="H396" s="23"/>
    </row>
    <row r="397" spans="8:8" s="54" customFormat="1" x14ac:dyDescent="0.25">
      <c r="H397" s="23"/>
    </row>
    <row r="398" spans="8:8" s="54" customFormat="1" x14ac:dyDescent="0.25">
      <c r="H398" s="23"/>
    </row>
    <row r="399" spans="8:8" s="54" customFormat="1" x14ac:dyDescent="0.25">
      <c r="H399" s="23"/>
    </row>
    <row r="400" spans="8:8" s="54" customFormat="1" x14ac:dyDescent="0.25">
      <c r="H400" s="23"/>
    </row>
    <row r="401" spans="8:8" s="54" customFormat="1" x14ac:dyDescent="0.25">
      <c r="H401" s="23"/>
    </row>
    <row r="402" spans="8:8" s="54" customFormat="1" x14ac:dyDescent="0.25">
      <c r="H402" s="23"/>
    </row>
    <row r="403" spans="8:8" s="54" customFormat="1" x14ac:dyDescent="0.25">
      <c r="H403" s="23"/>
    </row>
    <row r="404" spans="8:8" s="54" customFormat="1" x14ac:dyDescent="0.25">
      <c r="H404" s="23"/>
    </row>
    <row r="405" spans="8:8" s="54" customFormat="1" x14ac:dyDescent="0.25">
      <c r="H405" s="23"/>
    </row>
    <row r="406" spans="8:8" s="54" customFormat="1" x14ac:dyDescent="0.25">
      <c r="H406" s="23"/>
    </row>
    <row r="407" spans="8:8" s="54" customFormat="1" x14ac:dyDescent="0.25">
      <c r="H407" s="23"/>
    </row>
    <row r="408" spans="8:8" s="54" customFormat="1" x14ac:dyDescent="0.25">
      <c r="H408" s="23"/>
    </row>
    <row r="409" spans="8:8" s="54" customFormat="1" x14ac:dyDescent="0.25">
      <c r="H409" s="23"/>
    </row>
    <row r="410" spans="8:8" s="54" customFormat="1" x14ac:dyDescent="0.25">
      <c r="H410" s="23"/>
    </row>
    <row r="411" spans="8:8" s="54" customFormat="1" x14ac:dyDescent="0.25">
      <c r="H411" s="23"/>
    </row>
    <row r="412" spans="8:8" s="54" customFormat="1" x14ac:dyDescent="0.25">
      <c r="H412" s="23"/>
    </row>
    <row r="413" spans="8:8" s="54" customFormat="1" x14ac:dyDescent="0.2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B16A583B-3B1E-485D-A9AD-806668592194}"/>
    <hyperlink ref="C30" r:id="rId6" xr:uid="{AB89711C-8CFB-4B3C-A9E3-8B19609AA0BA}"/>
    <hyperlink ref="C229" r:id="rId7" xr:uid="{8828F3B8-1AF9-4DB3-830C-FAF120261035}"/>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heetViews>
  <sheetFormatPr defaultColWidth="8.85546875" defaultRowHeight="15" outlineLevelRow="1" x14ac:dyDescent="0.25"/>
  <cols>
    <col min="1" max="1" width="13.85546875" style="97" customWidth="1"/>
    <col min="2" max="2" width="60.85546875" style="97" customWidth="1"/>
    <col min="3" max="3" width="41" style="97" customWidth="1"/>
    <col min="4" max="4" width="40.85546875" style="97" customWidth="1"/>
    <col min="5" max="5" width="6.7109375" style="97" customWidth="1"/>
    <col min="6" max="6" width="41.5703125" style="97" customWidth="1"/>
    <col min="7" max="7" width="41.5703125" style="93" customWidth="1"/>
    <col min="8" max="16384" width="8.85546875" style="94"/>
  </cols>
  <sheetData>
    <row r="1" spans="1:7" ht="31.5" x14ac:dyDescent="0.25">
      <c r="A1" s="135" t="s">
        <v>375</v>
      </c>
      <c r="B1" s="135"/>
      <c r="C1" s="93"/>
      <c r="D1" s="93"/>
      <c r="E1" s="93"/>
      <c r="F1" s="220" t="s">
        <v>1589</v>
      </c>
    </row>
    <row r="2" spans="1:7" ht="15.75" thickBot="1" x14ac:dyDescent="0.3">
      <c r="A2" s="93"/>
      <c r="B2" s="93"/>
      <c r="C2" s="93"/>
      <c r="D2" s="93"/>
      <c r="E2" s="93"/>
      <c r="F2" s="93"/>
    </row>
    <row r="3" spans="1:7" ht="19.5" thickBot="1" x14ac:dyDescent="0.3">
      <c r="A3" s="95"/>
      <c r="B3" s="96" t="s">
        <v>21</v>
      </c>
      <c r="C3" s="204" t="s">
        <v>1066</v>
      </c>
      <c r="D3" s="95"/>
      <c r="E3" s="95"/>
      <c r="F3" s="93"/>
      <c r="G3" s="95"/>
    </row>
    <row r="4" spans="1:7" ht="15.75" thickBot="1" x14ac:dyDescent="0.3"/>
    <row r="5" spans="1:7" ht="18.75" x14ac:dyDescent="0.25">
      <c r="A5" s="98"/>
      <c r="B5" s="99" t="s">
        <v>376</v>
      </c>
      <c r="C5" s="98"/>
      <c r="E5" s="100"/>
      <c r="F5" s="100"/>
    </row>
    <row r="6" spans="1:7" x14ac:dyDescent="0.25">
      <c r="B6" s="101" t="s">
        <v>377</v>
      </c>
    </row>
    <row r="7" spans="1:7" x14ac:dyDescent="0.25">
      <c r="B7" s="102" t="s">
        <v>378</v>
      </c>
    </row>
    <row r="8" spans="1:7" ht="15.75" thickBot="1" x14ac:dyDescent="0.3">
      <c r="B8" s="103" t="s">
        <v>379</v>
      </c>
    </row>
    <row r="9" spans="1:7" x14ac:dyDescent="0.25">
      <c r="B9" s="104"/>
    </row>
    <row r="10" spans="1:7" ht="37.5" x14ac:dyDescent="0.25">
      <c r="A10" s="105" t="s">
        <v>29</v>
      </c>
      <c r="B10" s="105" t="s">
        <v>377</v>
      </c>
      <c r="C10" s="106"/>
      <c r="D10" s="106"/>
      <c r="E10" s="106"/>
      <c r="F10" s="106"/>
      <c r="G10" s="107"/>
    </row>
    <row r="11" spans="1:7" ht="15" customHeight="1" x14ac:dyDescent="0.25">
      <c r="A11" s="108"/>
      <c r="B11" s="109" t="s">
        <v>380</v>
      </c>
      <c r="C11" s="108" t="s">
        <v>57</v>
      </c>
      <c r="D11" s="108"/>
      <c r="E11" s="108"/>
      <c r="F11" s="110" t="s">
        <v>381</v>
      </c>
      <c r="G11" s="110"/>
    </row>
    <row r="12" spans="1:7" x14ac:dyDescent="0.25">
      <c r="A12" s="97" t="s">
        <v>382</v>
      </c>
      <c r="B12" s="97" t="s">
        <v>383</v>
      </c>
      <c r="C12" s="167">
        <f>('D. Nat Trans Templ'!E481+'D. Nat Trans Templ'!E482+'D. Nat Trans Templ'!E483+'D. Nat Trans Templ'!E484+'D. Nat Trans Templ'!E485+'D. Nat Trans Templ'!E486)/1000000</f>
        <v>40819.370480979866</v>
      </c>
      <c r="F12" s="150">
        <f>IF($C$15=0,"",IF(C12="[for completion]","",C12/$C$15))</f>
        <v>1</v>
      </c>
    </row>
    <row r="13" spans="1:7" x14ac:dyDescent="0.25">
      <c r="A13" s="97" t="s">
        <v>384</v>
      </c>
      <c r="B13" s="97" t="s">
        <v>385</v>
      </c>
      <c r="C13" s="167">
        <v>0</v>
      </c>
      <c r="F13" s="150">
        <f>IF($C$15=0,"",IF(C13="[for completion]","",C13/$C$15))</f>
        <v>0</v>
      </c>
    </row>
    <row r="14" spans="1:7" x14ac:dyDescent="0.25">
      <c r="A14" s="97" t="s">
        <v>386</v>
      </c>
      <c r="B14" s="97" t="s">
        <v>85</v>
      </c>
      <c r="C14" s="151">
        <v>0</v>
      </c>
      <c r="F14" s="150">
        <f>IF($C$15=0,"",IF(C14="[for completion]","",C14/$C$15))</f>
        <v>0</v>
      </c>
    </row>
    <row r="15" spans="1:7" x14ac:dyDescent="0.25">
      <c r="A15" s="97" t="s">
        <v>387</v>
      </c>
      <c r="B15" s="112" t="s">
        <v>87</v>
      </c>
      <c r="C15" s="151">
        <f>SUM(C12:C14)</f>
        <v>40819.370480979866</v>
      </c>
      <c r="F15" s="131">
        <f>SUM(F12:F14)</f>
        <v>1</v>
      </c>
    </row>
    <row r="16" spans="1:7" outlineLevel="1" x14ac:dyDescent="0.25">
      <c r="A16" s="97" t="s">
        <v>388</v>
      </c>
      <c r="B16" s="114"/>
      <c r="C16" s="151"/>
      <c r="F16" s="150"/>
    </row>
    <row r="17" spans="1:7" outlineLevel="1" x14ac:dyDescent="0.25">
      <c r="A17" s="97" t="s">
        <v>389</v>
      </c>
      <c r="B17" s="114"/>
      <c r="C17" s="151"/>
      <c r="F17" s="150"/>
    </row>
    <row r="18" spans="1:7" outlineLevel="1" x14ac:dyDescent="0.25">
      <c r="A18" s="97" t="s">
        <v>390</v>
      </c>
      <c r="B18" s="114"/>
      <c r="C18" s="151"/>
      <c r="F18" s="150"/>
    </row>
    <row r="19" spans="1:7" outlineLevel="1" x14ac:dyDescent="0.25">
      <c r="A19" s="97" t="s">
        <v>391</v>
      </c>
      <c r="B19" s="114"/>
      <c r="C19" s="151"/>
      <c r="F19" s="150"/>
    </row>
    <row r="20" spans="1:7" outlineLevel="1" x14ac:dyDescent="0.25">
      <c r="A20" s="97" t="s">
        <v>392</v>
      </c>
      <c r="B20" s="114"/>
      <c r="C20" s="151"/>
      <c r="F20" s="150"/>
    </row>
    <row r="21" spans="1:7" outlineLevel="1" x14ac:dyDescent="0.25">
      <c r="A21" s="97" t="s">
        <v>393</v>
      </c>
      <c r="B21" s="114"/>
      <c r="C21" s="151"/>
      <c r="F21" s="150"/>
    </row>
    <row r="22" spans="1:7" outlineLevel="1" x14ac:dyDescent="0.25">
      <c r="A22" s="97" t="s">
        <v>394</v>
      </c>
      <c r="B22" s="114"/>
      <c r="C22" s="151"/>
      <c r="F22" s="150"/>
    </row>
    <row r="23" spans="1:7" outlineLevel="1" x14ac:dyDescent="0.25">
      <c r="A23" s="97" t="s">
        <v>395</v>
      </c>
      <c r="B23" s="114"/>
      <c r="C23" s="151"/>
      <c r="F23" s="150"/>
    </row>
    <row r="24" spans="1:7" outlineLevel="1" x14ac:dyDescent="0.25">
      <c r="A24" s="97" t="s">
        <v>396</v>
      </c>
      <c r="B24" s="114"/>
      <c r="C24" s="151"/>
      <c r="F24" s="150"/>
    </row>
    <row r="25" spans="1:7" outlineLevel="1" x14ac:dyDescent="0.25">
      <c r="A25" s="97" t="s">
        <v>397</v>
      </c>
      <c r="B25" s="114"/>
      <c r="C25" s="151"/>
      <c r="F25" s="150"/>
    </row>
    <row r="26" spans="1:7" outlineLevel="1" x14ac:dyDescent="0.25">
      <c r="A26" s="97" t="s">
        <v>398</v>
      </c>
      <c r="B26" s="114"/>
      <c r="C26" s="152"/>
      <c r="D26" s="94"/>
      <c r="E26" s="94"/>
      <c r="F26" s="150"/>
    </row>
    <row r="27" spans="1:7" ht="15" customHeight="1" x14ac:dyDescent="0.25">
      <c r="A27" s="108"/>
      <c r="B27" s="109" t="s">
        <v>399</v>
      </c>
      <c r="C27" s="108" t="s">
        <v>400</v>
      </c>
      <c r="D27" s="108" t="s">
        <v>401</v>
      </c>
      <c r="E27" s="115"/>
      <c r="F27" s="108" t="s">
        <v>402</v>
      </c>
      <c r="G27" s="110"/>
    </row>
    <row r="28" spans="1:7" x14ac:dyDescent="0.25">
      <c r="A28" s="97" t="s">
        <v>403</v>
      </c>
      <c r="B28" s="97" t="s">
        <v>404</v>
      </c>
      <c r="C28" s="179">
        <f>('D. Nat Trans Templ'!C481+'D. Nat Trans Templ'!C482+'D. Nat Trans Templ'!C483+'D. Nat Trans Templ'!C484+'D. Nat Trans Templ'!C485+'D. Nat Trans Templ'!C486)</f>
        <v>136972</v>
      </c>
      <c r="D28" s="97">
        <v>0</v>
      </c>
      <c r="F28" s="97">
        <f>IF(AND(C28="[For completion]",D28="[For completion]"),"[For completion]",SUM(C28:D28))</f>
        <v>136972</v>
      </c>
    </row>
    <row r="29" spans="1:7" outlineLevel="1" x14ac:dyDescent="0.25">
      <c r="A29" s="97" t="s">
        <v>405</v>
      </c>
      <c r="B29" s="116"/>
    </row>
    <row r="30" spans="1:7" outlineLevel="1" x14ac:dyDescent="0.25">
      <c r="A30" s="97" t="s">
        <v>406</v>
      </c>
      <c r="B30" s="116"/>
    </row>
    <row r="31" spans="1:7" outlineLevel="1" x14ac:dyDescent="0.25">
      <c r="A31" s="97" t="s">
        <v>407</v>
      </c>
      <c r="B31" s="116"/>
    </row>
    <row r="32" spans="1:7" outlineLevel="1" x14ac:dyDescent="0.25">
      <c r="A32" s="97" t="s">
        <v>408</v>
      </c>
      <c r="B32" s="116"/>
    </row>
    <row r="33" spans="1:7" outlineLevel="1" x14ac:dyDescent="0.25">
      <c r="A33" s="97" t="s">
        <v>1081</v>
      </c>
      <c r="B33" s="116"/>
    </row>
    <row r="34" spans="1:7" outlineLevel="1" x14ac:dyDescent="0.25">
      <c r="A34" s="97" t="s">
        <v>1082</v>
      </c>
      <c r="B34" s="116"/>
    </row>
    <row r="35" spans="1:7" ht="15" customHeight="1" x14ac:dyDescent="0.25">
      <c r="A35" s="108"/>
      <c r="B35" s="109" t="s">
        <v>409</v>
      </c>
      <c r="C35" s="108" t="s">
        <v>410</v>
      </c>
      <c r="D35" s="108" t="s">
        <v>411</v>
      </c>
      <c r="E35" s="115"/>
      <c r="F35" s="110" t="s">
        <v>381</v>
      </c>
      <c r="G35" s="110"/>
    </row>
    <row r="36" spans="1:7" x14ac:dyDescent="0.25">
      <c r="A36" s="97" t="s">
        <v>412</v>
      </c>
      <c r="B36" s="97" t="s">
        <v>413</v>
      </c>
      <c r="C36" s="208">
        <v>6.9644020706413276E-4</v>
      </c>
      <c r="D36" s="208">
        <v>0</v>
      </c>
      <c r="E36" s="153"/>
      <c r="F36" s="131">
        <f>C36+D36</f>
        <v>6.9644020706413276E-4</v>
      </c>
    </row>
    <row r="37" spans="1:7" outlineLevel="1" x14ac:dyDescent="0.25">
      <c r="A37" s="97" t="s">
        <v>414</v>
      </c>
      <c r="C37" s="131"/>
      <c r="D37" s="131"/>
      <c r="E37" s="153"/>
      <c r="F37" s="131"/>
    </row>
    <row r="38" spans="1:7" outlineLevel="1" x14ac:dyDescent="0.25">
      <c r="A38" s="97" t="s">
        <v>415</v>
      </c>
      <c r="C38" s="131"/>
      <c r="D38" s="131"/>
      <c r="E38" s="153"/>
      <c r="F38" s="131"/>
    </row>
    <row r="39" spans="1:7" outlineLevel="1" x14ac:dyDescent="0.25">
      <c r="A39" s="97" t="s">
        <v>416</v>
      </c>
      <c r="C39" s="131"/>
      <c r="D39" s="131"/>
      <c r="E39" s="153"/>
      <c r="F39" s="131"/>
    </row>
    <row r="40" spans="1:7" outlineLevel="1" x14ac:dyDescent="0.25">
      <c r="A40" s="97" t="s">
        <v>417</v>
      </c>
      <c r="C40" s="131"/>
      <c r="D40" s="131"/>
      <c r="E40" s="153"/>
      <c r="F40" s="131"/>
    </row>
    <row r="41" spans="1:7" outlineLevel="1" x14ac:dyDescent="0.25">
      <c r="A41" s="97" t="s">
        <v>418</v>
      </c>
      <c r="C41" s="131"/>
      <c r="D41" s="131"/>
      <c r="E41" s="153"/>
      <c r="F41" s="131"/>
    </row>
    <row r="42" spans="1:7" outlineLevel="1" x14ac:dyDescent="0.25">
      <c r="A42" s="97" t="s">
        <v>419</v>
      </c>
      <c r="C42" s="131"/>
      <c r="D42" s="131"/>
      <c r="E42" s="153"/>
      <c r="F42" s="131"/>
    </row>
    <row r="43" spans="1:7" ht="15" customHeight="1" x14ac:dyDescent="0.25">
      <c r="A43" s="108"/>
      <c r="B43" s="109" t="s">
        <v>420</v>
      </c>
      <c r="C43" s="108" t="s">
        <v>410</v>
      </c>
      <c r="D43" s="108" t="s">
        <v>411</v>
      </c>
      <c r="E43" s="115"/>
      <c r="F43" s="110" t="s">
        <v>381</v>
      </c>
      <c r="G43" s="110"/>
    </row>
    <row r="44" spans="1:7" x14ac:dyDescent="0.25">
      <c r="A44" s="97" t="s">
        <v>421</v>
      </c>
      <c r="B44" s="117" t="s">
        <v>422</v>
      </c>
      <c r="C44" s="130">
        <f>SUM(C45:C71)</f>
        <v>0</v>
      </c>
      <c r="D44" s="130">
        <f>SUM(D45:D71)</f>
        <v>0</v>
      </c>
      <c r="E44" s="131"/>
      <c r="F44" s="130">
        <f>SUM(F45:F71)</f>
        <v>0</v>
      </c>
      <c r="G44" s="97"/>
    </row>
    <row r="45" spans="1:7" x14ac:dyDescent="0.25">
      <c r="A45" s="97" t="s">
        <v>423</v>
      </c>
      <c r="B45" s="97" t="s">
        <v>424</v>
      </c>
      <c r="C45" s="208">
        <v>0</v>
      </c>
      <c r="D45" s="208">
        <v>0</v>
      </c>
      <c r="E45" s="131"/>
      <c r="F45" s="208">
        <f t="shared" ref="F45:F71" si="0">C45+D45</f>
        <v>0</v>
      </c>
      <c r="G45" s="97"/>
    </row>
    <row r="46" spans="1:7" x14ac:dyDescent="0.25">
      <c r="A46" s="97" t="s">
        <v>425</v>
      </c>
      <c r="B46" s="97" t="s">
        <v>426</v>
      </c>
      <c r="C46" s="208">
        <v>0</v>
      </c>
      <c r="D46" s="208">
        <v>0</v>
      </c>
      <c r="E46" s="131"/>
      <c r="F46" s="208">
        <f t="shared" si="0"/>
        <v>0</v>
      </c>
      <c r="G46" s="97"/>
    </row>
    <row r="47" spans="1:7" x14ac:dyDescent="0.25">
      <c r="A47" s="97" t="s">
        <v>427</v>
      </c>
      <c r="B47" s="97" t="s">
        <v>428</v>
      </c>
      <c r="C47" s="208">
        <v>0</v>
      </c>
      <c r="D47" s="208">
        <v>0</v>
      </c>
      <c r="E47" s="131"/>
      <c r="F47" s="208">
        <f t="shared" si="0"/>
        <v>0</v>
      </c>
      <c r="G47" s="97"/>
    </row>
    <row r="48" spans="1:7" x14ac:dyDescent="0.25">
      <c r="A48" s="97" t="s">
        <v>429</v>
      </c>
      <c r="B48" s="97" t="s">
        <v>430</v>
      </c>
      <c r="C48" s="208">
        <v>0</v>
      </c>
      <c r="D48" s="208">
        <v>0</v>
      </c>
      <c r="E48" s="131"/>
      <c r="F48" s="208">
        <f t="shared" si="0"/>
        <v>0</v>
      </c>
      <c r="G48" s="97"/>
    </row>
    <row r="49" spans="1:7" x14ac:dyDescent="0.25">
      <c r="A49" s="97" t="s">
        <v>431</v>
      </c>
      <c r="B49" s="97" t="s">
        <v>432</v>
      </c>
      <c r="C49" s="208">
        <v>0</v>
      </c>
      <c r="D49" s="208">
        <v>0</v>
      </c>
      <c r="E49" s="131"/>
      <c r="F49" s="208">
        <f t="shared" si="0"/>
        <v>0</v>
      </c>
      <c r="G49" s="97"/>
    </row>
    <row r="50" spans="1:7" x14ac:dyDescent="0.25">
      <c r="A50" s="97" t="s">
        <v>433</v>
      </c>
      <c r="B50" s="97" t="s">
        <v>1287</v>
      </c>
      <c r="C50" s="208">
        <v>0</v>
      </c>
      <c r="D50" s="208">
        <v>0</v>
      </c>
      <c r="E50" s="131"/>
      <c r="F50" s="208">
        <f t="shared" si="0"/>
        <v>0</v>
      </c>
      <c r="G50" s="97"/>
    </row>
    <row r="51" spans="1:7" x14ac:dyDescent="0.25">
      <c r="A51" s="97" t="s">
        <v>434</v>
      </c>
      <c r="B51" s="97" t="s">
        <v>435</v>
      </c>
      <c r="C51" s="208">
        <v>0</v>
      </c>
      <c r="D51" s="208">
        <v>0</v>
      </c>
      <c r="E51" s="131"/>
      <c r="F51" s="208">
        <f t="shared" si="0"/>
        <v>0</v>
      </c>
      <c r="G51" s="97"/>
    </row>
    <row r="52" spans="1:7" x14ac:dyDescent="0.25">
      <c r="A52" s="97" t="s">
        <v>436</v>
      </c>
      <c r="B52" s="97" t="s">
        <v>437</v>
      </c>
      <c r="C52" s="208">
        <v>0</v>
      </c>
      <c r="D52" s="208">
        <v>0</v>
      </c>
      <c r="E52" s="131"/>
      <c r="F52" s="208">
        <f t="shared" si="0"/>
        <v>0</v>
      </c>
      <c r="G52" s="97"/>
    </row>
    <row r="53" spans="1:7" x14ac:dyDescent="0.25">
      <c r="A53" s="97" t="s">
        <v>438</v>
      </c>
      <c r="B53" s="97" t="s">
        <v>439</v>
      </c>
      <c r="C53" s="208">
        <v>0</v>
      </c>
      <c r="D53" s="208">
        <v>0</v>
      </c>
      <c r="E53" s="131"/>
      <c r="F53" s="208">
        <f t="shared" si="0"/>
        <v>0</v>
      </c>
      <c r="G53" s="97"/>
    </row>
    <row r="54" spans="1:7" x14ac:dyDescent="0.25">
      <c r="A54" s="97" t="s">
        <v>440</v>
      </c>
      <c r="B54" s="97" t="s">
        <v>441</v>
      </c>
      <c r="C54" s="208">
        <v>0</v>
      </c>
      <c r="D54" s="208">
        <v>0</v>
      </c>
      <c r="E54" s="131"/>
      <c r="F54" s="208">
        <f t="shared" si="0"/>
        <v>0</v>
      </c>
      <c r="G54" s="97"/>
    </row>
    <row r="55" spans="1:7" x14ac:dyDescent="0.25">
      <c r="A55" s="97" t="s">
        <v>442</v>
      </c>
      <c r="B55" s="97" t="s">
        <v>443</v>
      </c>
      <c r="C55" s="208">
        <v>0</v>
      </c>
      <c r="D55" s="208">
        <v>0</v>
      </c>
      <c r="E55" s="131"/>
      <c r="F55" s="208">
        <f t="shared" si="0"/>
        <v>0</v>
      </c>
      <c r="G55" s="97"/>
    </row>
    <row r="56" spans="1:7" x14ac:dyDescent="0.25">
      <c r="A56" s="97" t="s">
        <v>444</v>
      </c>
      <c r="B56" s="97" t="s">
        <v>445</v>
      </c>
      <c r="C56" s="208">
        <v>0</v>
      </c>
      <c r="D56" s="208">
        <v>0</v>
      </c>
      <c r="E56" s="131"/>
      <c r="F56" s="208">
        <f t="shared" si="0"/>
        <v>0</v>
      </c>
      <c r="G56" s="97"/>
    </row>
    <row r="57" spans="1:7" x14ac:dyDescent="0.25">
      <c r="A57" s="97" t="s">
        <v>446</v>
      </c>
      <c r="B57" s="97" t="s">
        <v>447</v>
      </c>
      <c r="C57" s="208">
        <v>0</v>
      </c>
      <c r="D57" s="208">
        <v>0</v>
      </c>
      <c r="E57" s="131"/>
      <c r="F57" s="208">
        <f t="shared" si="0"/>
        <v>0</v>
      </c>
      <c r="G57" s="97"/>
    </row>
    <row r="58" spans="1:7" x14ac:dyDescent="0.25">
      <c r="A58" s="97" t="s">
        <v>448</v>
      </c>
      <c r="B58" s="97" t="s">
        <v>449</v>
      </c>
      <c r="C58" s="208">
        <v>0</v>
      </c>
      <c r="D58" s="208">
        <v>0</v>
      </c>
      <c r="E58" s="131"/>
      <c r="F58" s="208">
        <f t="shared" si="0"/>
        <v>0</v>
      </c>
      <c r="G58" s="97"/>
    </row>
    <row r="59" spans="1:7" x14ac:dyDescent="0.25">
      <c r="A59" s="97" t="s">
        <v>450</v>
      </c>
      <c r="B59" s="97" t="s">
        <v>451</v>
      </c>
      <c r="C59" s="208">
        <v>0</v>
      </c>
      <c r="D59" s="208">
        <v>0</v>
      </c>
      <c r="E59" s="131"/>
      <c r="F59" s="208">
        <f t="shared" si="0"/>
        <v>0</v>
      </c>
      <c r="G59" s="97"/>
    </row>
    <row r="60" spans="1:7" x14ac:dyDescent="0.25">
      <c r="A60" s="97" t="s">
        <v>452</v>
      </c>
      <c r="B60" s="97" t="s">
        <v>3</v>
      </c>
      <c r="C60" s="208">
        <v>0</v>
      </c>
      <c r="D60" s="208">
        <v>0</v>
      </c>
      <c r="E60" s="131"/>
      <c r="F60" s="208">
        <f t="shared" si="0"/>
        <v>0</v>
      </c>
      <c r="G60" s="97"/>
    </row>
    <row r="61" spans="1:7" x14ac:dyDescent="0.25">
      <c r="A61" s="97" t="s">
        <v>453</v>
      </c>
      <c r="B61" s="97" t="s">
        <v>454</v>
      </c>
      <c r="C61" s="208">
        <v>0</v>
      </c>
      <c r="D61" s="208">
        <v>0</v>
      </c>
      <c r="E61" s="131"/>
      <c r="F61" s="208">
        <f t="shared" si="0"/>
        <v>0</v>
      </c>
      <c r="G61" s="97"/>
    </row>
    <row r="62" spans="1:7" x14ac:dyDescent="0.25">
      <c r="A62" s="97" t="s">
        <v>455</v>
      </c>
      <c r="B62" s="97" t="s">
        <v>456</v>
      </c>
      <c r="C62" s="208">
        <v>0</v>
      </c>
      <c r="D62" s="208">
        <v>0</v>
      </c>
      <c r="E62" s="131"/>
      <c r="F62" s="208">
        <f t="shared" si="0"/>
        <v>0</v>
      </c>
      <c r="G62" s="97"/>
    </row>
    <row r="63" spans="1:7" x14ac:dyDescent="0.25">
      <c r="A63" s="97" t="s">
        <v>457</v>
      </c>
      <c r="B63" s="97" t="s">
        <v>458</v>
      </c>
      <c r="C63" s="208">
        <v>0</v>
      </c>
      <c r="D63" s="208">
        <v>0</v>
      </c>
      <c r="E63" s="131"/>
      <c r="F63" s="208">
        <f t="shared" si="0"/>
        <v>0</v>
      </c>
      <c r="G63" s="97"/>
    </row>
    <row r="64" spans="1:7" x14ac:dyDescent="0.25">
      <c r="A64" s="97" t="s">
        <v>459</v>
      </c>
      <c r="B64" s="97" t="s">
        <v>460</v>
      </c>
      <c r="C64" s="208">
        <v>0</v>
      </c>
      <c r="D64" s="208">
        <v>0</v>
      </c>
      <c r="E64" s="131"/>
      <c r="F64" s="208">
        <f t="shared" si="0"/>
        <v>0</v>
      </c>
      <c r="G64" s="97"/>
    </row>
    <row r="65" spans="1:7" x14ac:dyDescent="0.25">
      <c r="A65" s="97" t="s">
        <v>461</v>
      </c>
      <c r="B65" s="97" t="s">
        <v>462</v>
      </c>
      <c r="C65" s="208">
        <v>0</v>
      </c>
      <c r="D65" s="208">
        <v>0</v>
      </c>
      <c r="E65" s="131"/>
      <c r="F65" s="208">
        <f t="shared" si="0"/>
        <v>0</v>
      </c>
      <c r="G65" s="97"/>
    </row>
    <row r="66" spans="1:7" x14ac:dyDescent="0.25">
      <c r="A66" s="97" t="s">
        <v>463</v>
      </c>
      <c r="B66" s="97" t="s">
        <v>464</v>
      </c>
      <c r="C66" s="208">
        <v>0</v>
      </c>
      <c r="D66" s="208">
        <v>0</v>
      </c>
      <c r="E66" s="131"/>
      <c r="F66" s="208">
        <f t="shared" si="0"/>
        <v>0</v>
      </c>
      <c r="G66" s="97"/>
    </row>
    <row r="67" spans="1:7" x14ac:dyDescent="0.25">
      <c r="A67" s="97" t="s">
        <v>465</v>
      </c>
      <c r="B67" s="97" t="s">
        <v>466</v>
      </c>
      <c r="C67" s="208">
        <v>0</v>
      </c>
      <c r="D67" s="208">
        <v>0</v>
      </c>
      <c r="E67" s="131"/>
      <c r="F67" s="208">
        <f t="shared" si="0"/>
        <v>0</v>
      </c>
      <c r="G67" s="97"/>
    </row>
    <row r="68" spans="1:7" x14ac:dyDescent="0.25">
      <c r="A68" s="97" t="s">
        <v>467</v>
      </c>
      <c r="B68" s="97" t="s">
        <v>468</v>
      </c>
      <c r="C68" s="208">
        <v>0</v>
      </c>
      <c r="D68" s="208">
        <v>0</v>
      </c>
      <c r="E68" s="131"/>
      <c r="F68" s="208">
        <f t="shared" si="0"/>
        <v>0</v>
      </c>
      <c r="G68" s="97"/>
    </row>
    <row r="69" spans="1:7" x14ac:dyDescent="0.25">
      <c r="A69" s="179" t="s">
        <v>469</v>
      </c>
      <c r="B69" s="97" t="s">
        <v>470</v>
      </c>
      <c r="C69" s="208">
        <v>0</v>
      </c>
      <c r="D69" s="208">
        <v>0</v>
      </c>
      <c r="E69" s="131"/>
      <c r="F69" s="208">
        <f t="shared" si="0"/>
        <v>0</v>
      </c>
      <c r="G69" s="97"/>
    </row>
    <row r="70" spans="1:7" x14ac:dyDescent="0.25">
      <c r="A70" s="179" t="s">
        <v>471</v>
      </c>
      <c r="B70" s="97" t="s">
        <v>472</v>
      </c>
      <c r="C70" s="208">
        <v>0</v>
      </c>
      <c r="D70" s="208">
        <v>0</v>
      </c>
      <c r="E70" s="131"/>
      <c r="F70" s="208">
        <f t="shared" si="0"/>
        <v>0</v>
      </c>
      <c r="G70" s="97"/>
    </row>
    <row r="71" spans="1:7" x14ac:dyDescent="0.25">
      <c r="A71" s="179" t="s">
        <v>473</v>
      </c>
      <c r="B71" s="97" t="s">
        <v>6</v>
      </c>
      <c r="C71" s="208">
        <v>0</v>
      </c>
      <c r="D71" s="208">
        <v>0</v>
      </c>
      <c r="E71" s="131"/>
      <c r="F71" s="208">
        <f t="shared" si="0"/>
        <v>0</v>
      </c>
      <c r="G71" s="97"/>
    </row>
    <row r="72" spans="1:7" x14ac:dyDescent="0.25">
      <c r="A72" s="179" t="s">
        <v>474</v>
      </c>
      <c r="B72" s="117" t="s">
        <v>241</v>
      </c>
      <c r="C72" s="130">
        <f>SUM(C73:C75)</f>
        <v>0</v>
      </c>
      <c r="D72" s="130">
        <f>SUM(D73:D75)</f>
        <v>0</v>
      </c>
      <c r="E72" s="131"/>
      <c r="F72" s="130">
        <f>SUM(F73:F75)</f>
        <v>0</v>
      </c>
      <c r="G72" s="97"/>
    </row>
    <row r="73" spans="1:7" x14ac:dyDescent="0.25">
      <c r="A73" s="179" t="s">
        <v>476</v>
      </c>
      <c r="B73" s="97" t="s">
        <v>478</v>
      </c>
      <c r="C73" s="208">
        <v>0</v>
      </c>
      <c r="D73" s="208">
        <v>0</v>
      </c>
      <c r="E73" s="131"/>
      <c r="F73" s="208">
        <f t="shared" ref="F73:F75" si="1">D73+C73</f>
        <v>0</v>
      </c>
      <c r="G73" s="97"/>
    </row>
    <row r="74" spans="1:7" x14ac:dyDescent="0.25">
      <c r="A74" s="179" t="s">
        <v>477</v>
      </c>
      <c r="B74" s="97" t="s">
        <v>480</v>
      </c>
      <c r="C74" s="208">
        <v>0</v>
      </c>
      <c r="D74" s="208">
        <v>0</v>
      </c>
      <c r="E74" s="131"/>
      <c r="F74" s="208">
        <f t="shared" si="1"/>
        <v>0</v>
      </c>
      <c r="G74" s="97"/>
    </row>
    <row r="75" spans="1:7" x14ac:dyDescent="0.25">
      <c r="A75" s="179" t="s">
        <v>479</v>
      </c>
      <c r="B75" s="97" t="s">
        <v>2</v>
      </c>
      <c r="C75" s="208">
        <v>0</v>
      </c>
      <c r="D75" s="208">
        <v>0</v>
      </c>
      <c r="E75" s="131"/>
      <c r="F75" s="208">
        <f t="shared" si="1"/>
        <v>0</v>
      </c>
      <c r="G75" s="97"/>
    </row>
    <row r="76" spans="1:7" x14ac:dyDescent="0.25">
      <c r="A76" s="179" t="s">
        <v>1062</v>
      </c>
      <c r="B76" s="117" t="s">
        <v>85</v>
      </c>
      <c r="C76" s="130">
        <f>SUM(C77:C87)</f>
        <v>1</v>
      </c>
      <c r="D76" s="130">
        <f>SUM(D77:D87)</f>
        <v>0</v>
      </c>
      <c r="E76" s="131"/>
      <c r="F76" s="130">
        <f>SUM(F77:F87)</f>
        <v>1</v>
      </c>
      <c r="G76" s="97"/>
    </row>
    <row r="77" spans="1:7" x14ac:dyDescent="0.25">
      <c r="A77" s="179" t="s">
        <v>481</v>
      </c>
      <c r="B77" s="118" t="s">
        <v>243</v>
      </c>
      <c r="C77" s="208">
        <v>0</v>
      </c>
      <c r="D77" s="208">
        <v>0</v>
      </c>
      <c r="E77" s="131"/>
      <c r="F77" s="208">
        <f t="shared" ref="F77:F80" si="2">D77+C77</f>
        <v>0</v>
      </c>
      <c r="G77" s="97"/>
    </row>
    <row r="78" spans="1:7" s="178" customFormat="1" x14ac:dyDescent="0.25">
      <c r="A78" s="179" t="s">
        <v>482</v>
      </c>
      <c r="B78" s="179" t="s">
        <v>475</v>
      </c>
      <c r="C78" s="208">
        <v>0</v>
      </c>
      <c r="D78" s="208">
        <v>0</v>
      </c>
      <c r="E78" s="180"/>
      <c r="F78" s="208">
        <f t="shared" si="2"/>
        <v>0</v>
      </c>
      <c r="G78" s="179"/>
    </row>
    <row r="79" spans="1:7" x14ac:dyDescent="0.25">
      <c r="A79" s="179" t="s">
        <v>483</v>
      </c>
      <c r="B79" s="118" t="s">
        <v>245</v>
      </c>
      <c r="C79" s="208">
        <v>0</v>
      </c>
      <c r="D79" s="208">
        <v>0</v>
      </c>
      <c r="E79" s="131"/>
      <c r="F79" s="208">
        <f t="shared" si="2"/>
        <v>0</v>
      </c>
      <c r="G79" s="97"/>
    </row>
    <row r="80" spans="1:7" x14ac:dyDescent="0.25">
      <c r="A80" s="97" t="s">
        <v>484</v>
      </c>
      <c r="B80" s="118" t="s">
        <v>247</v>
      </c>
      <c r="C80" s="208">
        <v>0</v>
      </c>
      <c r="D80" s="208">
        <v>0</v>
      </c>
      <c r="E80" s="131"/>
      <c r="F80" s="208">
        <f t="shared" si="2"/>
        <v>0</v>
      </c>
      <c r="G80" s="97"/>
    </row>
    <row r="81" spans="1:7" x14ac:dyDescent="0.25">
      <c r="A81" s="97" t="s">
        <v>485</v>
      </c>
      <c r="B81" s="118" t="s">
        <v>12</v>
      </c>
      <c r="C81" s="208">
        <v>1</v>
      </c>
      <c r="D81" s="208">
        <v>0</v>
      </c>
      <c r="E81" s="131"/>
      <c r="F81" s="208">
        <f>D81+C81</f>
        <v>1</v>
      </c>
      <c r="G81" s="97"/>
    </row>
    <row r="82" spans="1:7" x14ac:dyDescent="0.25">
      <c r="A82" s="97" t="s">
        <v>486</v>
      </c>
      <c r="B82" s="118" t="s">
        <v>250</v>
      </c>
      <c r="C82" s="208">
        <v>0</v>
      </c>
      <c r="D82" s="208">
        <v>0</v>
      </c>
      <c r="E82" s="131"/>
      <c r="F82" s="208">
        <f t="shared" ref="F82:F87" si="3">D82+C82</f>
        <v>0</v>
      </c>
      <c r="G82" s="97"/>
    </row>
    <row r="83" spans="1:7" x14ac:dyDescent="0.25">
      <c r="A83" s="97" t="s">
        <v>487</v>
      </c>
      <c r="B83" s="118" t="s">
        <v>252</v>
      </c>
      <c r="C83" s="208">
        <v>0</v>
      </c>
      <c r="D83" s="208">
        <v>0</v>
      </c>
      <c r="E83" s="131"/>
      <c r="F83" s="208">
        <f t="shared" si="3"/>
        <v>0</v>
      </c>
      <c r="G83" s="97"/>
    </row>
    <row r="84" spans="1:7" x14ac:dyDescent="0.25">
      <c r="A84" s="97" t="s">
        <v>488</v>
      </c>
      <c r="B84" s="118" t="s">
        <v>254</v>
      </c>
      <c r="C84" s="208">
        <v>0</v>
      </c>
      <c r="D84" s="208">
        <v>0</v>
      </c>
      <c r="E84" s="131"/>
      <c r="F84" s="208">
        <f t="shared" si="3"/>
        <v>0</v>
      </c>
      <c r="G84" s="97"/>
    </row>
    <row r="85" spans="1:7" x14ac:dyDescent="0.25">
      <c r="A85" s="97" t="s">
        <v>489</v>
      </c>
      <c r="B85" s="118" t="s">
        <v>256</v>
      </c>
      <c r="C85" s="208">
        <v>0</v>
      </c>
      <c r="D85" s="208">
        <v>0</v>
      </c>
      <c r="E85" s="131"/>
      <c r="F85" s="208">
        <f t="shared" si="3"/>
        <v>0</v>
      </c>
      <c r="G85" s="97"/>
    </row>
    <row r="86" spans="1:7" x14ac:dyDescent="0.25">
      <c r="A86" s="97" t="s">
        <v>490</v>
      </c>
      <c r="B86" s="118" t="s">
        <v>258</v>
      </c>
      <c r="C86" s="208">
        <v>0</v>
      </c>
      <c r="D86" s="208">
        <v>0</v>
      </c>
      <c r="E86" s="131"/>
      <c r="F86" s="208">
        <f t="shared" si="3"/>
        <v>0</v>
      </c>
      <c r="G86" s="97"/>
    </row>
    <row r="87" spans="1:7" x14ac:dyDescent="0.25">
      <c r="A87" s="97" t="s">
        <v>491</v>
      </c>
      <c r="B87" s="118" t="s">
        <v>85</v>
      </c>
      <c r="C87" s="208">
        <v>0</v>
      </c>
      <c r="D87" s="208">
        <v>0</v>
      </c>
      <c r="E87" s="131"/>
      <c r="F87" s="208">
        <f t="shared" si="3"/>
        <v>0</v>
      </c>
      <c r="G87" s="97"/>
    </row>
    <row r="88" spans="1:7" outlineLevel="1" x14ac:dyDescent="0.25">
      <c r="A88" s="97" t="s">
        <v>492</v>
      </c>
      <c r="B88" s="114"/>
      <c r="C88" s="131"/>
      <c r="D88" s="131"/>
      <c r="E88" s="131"/>
      <c r="F88" s="131"/>
      <c r="G88" s="97"/>
    </row>
    <row r="89" spans="1:7" outlineLevel="1" x14ac:dyDescent="0.25">
      <c r="A89" s="97" t="s">
        <v>493</v>
      </c>
      <c r="B89" s="114"/>
      <c r="C89" s="131"/>
      <c r="D89" s="131"/>
      <c r="E89" s="131"/>
      <c r="F89" s="131"/>
      <c r="G89" s="97"/>
    </row>
    <row r="90" spans="1:7" outlineLevel="1" x14ac:dyDescent="0.25">
      <c r="A90" s="97" t="s">
        <v>494</v>
      </c>
      <c r="B90" s="114"/>
      <c r="C90" s="131"/>
      <c r="D90" s="131"/>
      <c r="E90" s="131"/>
      <c r="F90" s="131"/>
      <c r="G90" s="97"/>
    </row>
    <row r="91" spans="1:7" outlineLevel="1" x14ac:dyDescent="0.25">
      <c r="A91" s="97" t="s">
        <v>495</v>
      </c>
      <c r="B91" s="114"/>
      <c r="C91" s="131"/>
      <c r="D91" s="131"/>
      <c r="E91" s="131"/>
      <c r="F91" s="131"/>
      <c r="G91" s="97"/>
    </row>
    <row r="92" spans="1:7" outlineLevel="1" x14ac:dyDescent="0.25">
      <c r="A92" s="97" t="s">
        <v>496</v>
      </c>
      <c r="B92" s="114"/>
      <c r="C92" s="131"/>
      <c r="D92" s="131"/>
      <c r="E92" s="131"/>
      <c r="F92" s="131"/>
      <c r="G92" s="97"/>
    </row>
    <row r="93" spans="1:7" outlineLevel="1" x14ac:dyDescent="0.25">
      <c r="A93" s="97" t="s">
        <v>497</v>
      </c>
      <c r="B93" s="114"/>
      <c r="C93" s="131"/>
      <c r="D93" s="131"/>
      <c r="E93" s="131"/>
      <c r="F93" s="131"/>
      <c r="G93" s="97"/>
    </row>
    <row r="94" spans="1:7" outlineLevel="1" x14ac:dyDescent="0.25">
      <c r="A94" s="97" t="s">
        <v>498</v>
      </c>
      <c r="B94" s="114"/>
      <c r="C94" s="131"/>
      <c r="D94" s="131"/>
      <c r="E94" s="131"/>
      <c r="F94" s="131"/>
      <c r="G94" s="97"/>
    </row>
    <row r="95" spans="1:7" outlineLevel="1" x14ac:dyDescent="0.25">
      <c r="A95" s="97" t="s">
        <v>499</v>
      </c>
      <c r="B95" s="114"/>
      <c r="C95" s="131"/>
      <c r="D95" s="131"/>
      <c r="E95" s="131"/>
      <c r="F95" s="131"/>
      <c r="G95" s="97"/>
    </row>
    <row r="96" spans="1:7" outlineLevel="1" x14ac:dyDescent="0.25">
      <c r="A96" s="97" t="s">
        <v>500</v>
      </c>
      <c r="B96" s="114"/>
      <c r="C96" s="131"/>
      <c r="D96" s="131"/>
      <c r="E96" s="131"/>
      <c r="F96" s="131"/>
      <c r="G96" s="97"/>
    </row>
    <row r="97" spans="1:7" outlineLevel="1" x14ac:dyDescent="0.25">
      <c r="A97" s="97" t="s">
        <v>501</v>
      </c>
      <c r="B97" s="114"/>
      <c r="C97" s="131"/>
      <c r="D97" s="131"/>
      <c r="E97" s="131"/>
      <c r="F97" s="131"/>
      <c r="G97" s="97"/>
    </row>
    <row r="98" spans="1:7" ht="15" customHeight="1" x14ac:dyDescent="0.25">
      <c r="A98" s="108"/>
      <c r="B98" s="141" t="s">
        <v>1073</v>
      </c>
      <c r="C98" s="108" t="s">
        <v>410</v>
      </c>
      <c r="D98" s="108" t="s">
        <v>411</v>
      </c>
      <c r="E98" s="115"/>
      <c r="F98" s="110" t="s">
        <v>381</v>
      </c>
      <c r="G98" s="110"/>
    </row>
    <row r="99" spans="1:7" x14ac:dyDescent="0.25">
      <c r="A99" s="97" t="s">
        <v>502</v>
      </c>
      <c r="B99" s="194" t="s">
        <v>1991</v>
      </c>
      <c r="C99" s="208">
        <v>9.4778947903732966E-2</v>
      </c>
      <c r="D99" s="208">
        <v>0</v>
      </c>
      <c r="E99" s="131"/>
      <c r="F99" s="131">
        <f>C99+D99</f>
        <v>9.4778947903732966E-2</v>
      </c>
      <c r="G99" s="97"/>
    </row>
    <row r="100" spans="1:7" x14ac:dyDescent="0.25">
      <c r="A100" s="97" t="s">
        <v>503</v>
      </c>
      <c r="B100" s="194" t="s">
        <v>1935</v>
      </c>
      <c r="C100" s="208">
        <v>0.16178761182211637</v>
      </c>
      <c r="D100" s="208">
        <v>0</v>
      </c>
      <c r="E100" s="131"/>
      <c r="F100" s="208">
        <f t="shared" ref="F100:F108" si="4">C100+D100</f>
        <v>0.16178761182211637</v>
      </c>
      <c r="G100" s="97"/>
    </row>
    <row r="101" spans="1:7" x14ac:dyDescent="0.25">
      <c r="A101" s="97" t="s">
        <v>504</v>
      </c>
      <c r="B101" s="194" t="s">
        <v>1992</v>
      </c>
      <c r="C101" s="208">
        <v>1.2998843103110457E-2</v>
      </c>
      <c r="D101" s="208">
        <v>0</v>
      </c>
      <c r="E101" s="131"/>
      <c r="F101" s="208">
        <f t="shared" si="4"/>
        <v>1.2998843103110457E-2</v>
      </c>
      <c r="G101" s="97"/>
    </row>
    <row r="102" spans="1:7" x14ac:dyDescent="0.25">
      <c r="A102" s="97" t="s">
        <v>505</v>
      </c>
      <c r="B102" s="194" t="s">
        <v>1993</v>
      </c>
      <c r="C102" s="208">
        <v>9.4726098135238575E-3</v>
      </c>
      <c r="D102" s="208">
        <v>0</v>
      </c>
      <c r="E102" s="131"/>
      <c r="F102" s="208">
        <f t="shared" si="4"/>
        <v>9.4726098135238575E-3</v>
      </c>
      <c r="G102" s="97"/>
    </row>
    <row r="103" spans="1:7" x14ac:dyDescent="0.25">
      <c r="A103" s="97" t="s">
        <v>506</v>
      </c>
      <c r="B103" s="194" t="s">
        <v>1994</v>
      </c>
      <c r="C103" s="208">
        <v>1.7061052345589096E-2</v>
      </c>
      <c r="D103" s="208">
        <v>0</v>
      </c>
      <c r="E103" s="131"/>
      <c r="F103" s="208">
        <f t="shared" si="4"/>
        <v>1.7061052345589096E-2</v>
      </c>
      <c r="G103" s="97"/>
    </row>
    <row r="104" spans="1:7" x14ac:dyDescent="0.25">
      <c r="A104" s="97" t="s">
        <v>507</v>
      </c>
      <c r="B104" s="194" t="s">
        <v>1995</v>
      </c>
      <c r="C104" s="208">
        <v>1.9018102041081703E-2</v>
      </c>
      <c r="D104" s="208">
        <v>0</v>
      </c>
      <c r="E104" s="131"/>
      <c r="F104" s="208">
        <f t="shared" si="4"/>
        <v>1.9018102041081703E-2</v>
      </c>
      <c r="G104" s="97"/>
    </row>
    <row r="105" spans="1:7" x14ac:dyDescent="0.25">
      <c r="A105" s="97" t="s">
        <v>508</v>
      </c>
      <c r="B105" s="194" t="s">
        <v>1937</v>
      </c>
      <c r="C105" s="208">
        <v>0.59196271285563362</v>
      </c>
      <c r="D105" s="208">
        <v>0</v>
      </c>
      <c r="E105" s="131"/>
      <c r="F105" s="208">
        <f t="shared" si="4"/>
        <v>0.59196271285563362</v>
      </c>
      <c r="G105" s="97"/>
    </row>
    <row r="106" spans="1:7" x14ac:dyDescent="0.25">
      <c r="A106" s="97" t="s">
        <v>509</v>
      </c>
      <c r="B106" s="194" t="s">
        <v>1996</v>
      </c>
      <c r="C106" s="208">
        <v>4.5127443223513574E-3</v>
      </c>
      <c r="D106" s="208">
        <v>0</v>
      </c>
      <c r="E106" s="131"/>
      <c r="F106" s="208">
        <f t="shared" si="4"/>
        <v>4.5127443223513574E-3</v>
      </c>
      <c r="G106" s="97"/>
    </row>
    <row r="107" spans="1:7" x14ac:dyDescent="0.25">
      <c r="A107" s="97" t="s">
        <v>510</v>
      </c>
      <c r="B107" s="194" t="s">
        <v>1938</v>
      </c>
      <c r="C107" s="208">
        <v>7.526319698417476E-2</v>
      </c>
      <c r="D107" s="208">
        <v>0</v>
      </c>
      <c r="E107" s="131"/>
      <c r="F107" s="208">
        <f t="shared" si="4"/>
        <v>7.526319698417476E-2</v>
      </c>
      <c r="G107" s="97"/>
    </row>
    <row r="108" spans="1:7" x14ac:dyDescent="0.25">
      <c r="A108" s="97" t="s">
        <v>511</v>
      </c>
      <c r="B108" s="194" t="s">
        <v>1997</v>
      </c>
      <c r="C108" s="208">
        <v>1.3144178808685889E-2</v>
      </c>
      <c r="D108" s="208">
        <v>0</v>
      </c>
      <c r="E108" s="131"/>
      <c r="F108" s="208">
        <f t="shared" si="4"/>
        <v>1.3144178808685889E-2</v>
      </c>
      <c r="G108" s="97"/>
    </row>
    <row r="109" spans="1:7" x14ac:dyDescent="0.25">
      <c r="A109" s="97" t="s">
        <v>512</v>
      </c>
      <c r="B109" s="118"/>
      <c r="C109" s="131"/>
      <c r="D109" s="131"/>
      <c r="E109" s="131"/>
      <c r="F109" s="131"/>
      <c r="G109" s="97"/>
    </row>
    <row r="110" spans="1:7" x14ac:dyDescent="0.25">
      <c r="A110" s="97" t="s">
        <v>513</v>
      </c>
      <c r="B110" s="118"/>
      <c r="C110" s="131"/>
      <c r="D110" s="131"/>
      <c r="E110" s="131"/>
      <c r="F110" s="131"/>
      <c r="G110" s="97"/>
    </row>
    <row r="111" spans="1:7" x14ac:dyDescent="0.25">
      <c r="A111" s="97" t="s">
        <v>514</v>
      </c>
      <c r="B111" s="118"/>
      <c r="C111" s="131"/>
      <c r="D111" s="131"/>
      <c r="E111" s="131"/>
      <c r="F111" s="131"/>
      <c r="G111" s="97"/>
    </row>
    <row r="112" spans="1:7" x14ac:dyDescent="0.25">
      <c r="A112" s="97" t="s">
        <v>515</v>
      </c>
      <c r="B112" s="118"/>
      <c r="C112" s="131"/>
      <c r="D112" s="131"/>
      <c r="E112" s="131"/>
      <c r="F112" s="131"/>
      <c r="G112" s="97"/>
    </row>
    <row r="113" spans="1:7" x14ac:dyDescent="0.25">
      <c r="A113" s="97" t="s">
        <v>516</v>
      </c>
      <c r="B113" s="118"/>
      <c r="C113" s="131"/>
      <c r="D113" s="131"/>
      <c r="E113" s="131"/>
      <c r="F113" s="131"/>
      <c r="G113" s="97"/>
    </row>
    <row r="114" spans="1:7" x14ac:dyDescent="0.25">
      <c r="A114" s="97" t="s">
        <v>517</v>
      </c>
      <c r="B114" s="118"/>
      <c r="C114" s="131"/>
      <c r="D114" s="131"/>
      <c r="E114" s="131"/>
      <c r="F114" s="131"/>
      <c r="G114" s="97"/>
    </row>
    <row r="115" spans="1:7" x14ac:dyDescent="0.25">
      <c r="A115" s="97" t="s">
        <v>518</v>
      </c>
      <c r="B115" s="118"/>
      <c r="C115" s="131"/>
      <c r="D115" s="131"/>
      <c r="E115" s="131"/>
      <c r="F115" s="131"/>
      <c r="G115" s="97"/>
    </row>
    <row r="116" spans="1:7" x14ac:dyDescent="0.25">
      <c r="A116" s="97" t="s">
        <v>519</v>
      </c>
      <c r="B116" s="118"/>
      <c r="C116" s="131"/>
      <c r="D116" s="131"/>
      <c r="E116" s="131"/>
      <c r="F116" s="131"/>
      <c r="G116" s="97"/>
    </row>
    <row r="117" spans="1:7" x14ac:dyDescent="0.25">
      <c r="A117" s="97" t="s">
        <v>520</v>
      </c>
      <c r="B117" s="118"/>
      <c r="C117" s="131"/>
      <c r="D117" s="131"/>
      <c r="E117" s="131"/>
      <c r="F117" s="131"/>
      <c r="G117" s="97"/>
    </row>
    <row r="118" spans="1:7" x14ac:dyDescent="0.25">
      <c r="A118" s="97" t="s">
        <v>521</v>
      </c>
      <c r="B118" s="118"/>
      <c r="C118" s="131"/>
      <c r="D118" s="131"/>
      <c r="E118" s="131"/>
      <c r="F118" s="131"/>
      <c r="G118" s="97"/>
    </row>
    <row r="119" spans="1:7" x14ac:dyDescent="0.25">
      <c r="A119" s="97" t="s">
        <v>522</v>
      </c>
      <c r="B119" s="118"/>
      <c r="C119" s="131"/>
      <c r="D119" s="131"/>
      <c r="E119" s="131"/>
      <c r="F119" s="131"/>
      <c r="G119" s="97"/>
    </row>
    <row r="120" spans="1:7" x14ac:dyDescent="0.25">
      <c r="A120" s="97" t="s">
        <v>523</v>
      </c>
      <c r="B120" s="118"/>
      <c r="C120" s="131"/>
      <c r="D120" s="131"/>
      <c r="E120" s="131"/>
      <c r="F120" s="131"/>
      <c r="G120" s="97"/>
    </row>
    <row r="121" spans="1:7" x14ac:dyDescent="0.25">
      <c r="A121" s="97" t="s">
        <v>524</v>
      </c>
      <c r="B121" s="118"/>
      <c r="C121" s="131"/>
      <c r="D121" s="131"/>
      <c r="E121" s="131"/>
      <c r="F121" s="131"/>
      <c r="G121" s="97"/>
    </row>
    <row r="122" spans="1:7" x14ac:dyDescent="0.25">
      <c r="A122" s="97" t="s">
        <v>525</v>
      </c>
      <c r="B122" s="118"/>
      <c r="C122" s="131"/>
      <c r="D122" s="131"/>
      <c r="E122" s="131"/>
      <c r="F122" s="131"/>
      <c r="G122" s="97"/>
    </row>
    <row r="123" spans="1:7" x14ac:dyDescent="0.25">
      <c r="A123" s="97" t="s">
        <v>526</v>
      </c>
      <c r="B123" s="118"/>
      <c r="C123" s="131"/>
      <c r="D123" s="131"/>
      <c r="E123" s="131"/>
      <c r="F123" s="131"/>
      <c r="G123" s="97"/>
    </row>
    <row r="124" spans="1:7" x14ac:dyDescent="0.25">
      <c r="A124" s="97" t="s">
        <v>527</v>
      </c>
      <c r="B124" s="118"/>
      <c r="C124" s="131"/>
      <c r="D124" s="131"/>
      <c r="E124" s="131"/>
      <c r="F124" s="131"/>
      <c r="G124" s="97"/>
    </row>
    <row r="125" spans="1:7" x14ac:dyDescent="0.25">
      <c r="A125" s="97" t="s">
        <v>528</v>
      </c>
      <c r="B125" s="118"/>
      <c r="C125" s="131"/>
      <c r="D125" s="131"/>
      <c r="E125" s="131"/>
      <c r="F125" s="131"/>
      <c r="G125" s="97"/>
    </row>
    <row r="126" spans="1:7" x14ac:dyDescent="0.25">
      <c r="A126" s="97" t="s">
        <v>529</v>
      </c>
      <c r="B126" s="118"/>
      <c r="C126" s="131"/>
      <c r="D126" s="131"/>
      <c r="E126" s="131"/>
      <c r="F126" s="131"/>
      <c r="G126" s="97"/>
    </row>
    <row r="127" spans="1:7" x14ac:dyDescent="0.25">
      <c r="A127" s="97" t="s">
        <v>530</v>
      </c>
      <c r="B127" s="118"/>
      <c r="C127" s="131"/>
      <c r="D127" s="131"/>
      <c r="E127" s="131"/>
      <c r="F127" s="131"/>
      <c r="G127" s="97"/>
    </row>
    <row r="128" spans="1:7" x14ac:dyDescent="0.25">
      <c r="A128" s="97" t="s">
        <v>531</v>
      </c>
      <c r="B128" s="118"/>
      <c r="C128" s="131"/>
      <c r="D128" s="131"/>
      <c r="E128" s="131"/>
      <c r="F128" s="131"/>
      <c r="G128" s="97"/>
    </row>
    <row r="129" spans="1:7" x14ac:dyDescent="0.25">
      <c r="A129" s="97" t="s">
        <v>532</v>
      </c>
      <c r="B129" s="118"/>
      <c r="C129" s="131"/>
      <c r="D129" s="131"/>
      <c r="E129" s="131"/>
      <c r="F129" s="131"/>
      <c r="G129" s="97"/>
    </row>
    <row r="130" spans="1:7" x14ac:dyDescent="0.25">
      <c r="A130" s="97" t="s">
        <v>1036</v>
      </c>
      <c r="B130" s="118"/>
      <c r="C130" s="131"/>
      <c r="D130" s="131"/>
      <c r="E130" s="131"/>
      <c r="F130" s="131"/>
      <c r="G130" s="97"/>
    </row>
    <row r="131" spans="1:7" x14ac:dyDescent="0.25">
      <c r="A131" s="97" t="s">
        <v>1037</v>
      </c>
      <c r="B131" s="118"/>
      <c r="C131" s="131"/>
      <c r="D131" s="131"/>
      <c r="E131" s="131"/>
      <c r="F131" s="131"/>
      <c r="G131" s="97"/>
    </row>
    <row r="132" spans="1:7" x14ac:dyDescent="0.25">
      <c r="A132" s="97" t="s">
        <v>1038</v>
      </c>
      <c r="B132" s="118"/>
      <c r="C132" s="131"/>
      <c r="D132" s="131"/>
      <c r="E132" s="131"/>
      <c r="F132" s="131"/>
      <c r="G132" s="97"/>
    </row>
    <row r="133" spans="1:7" x14ac:dyDescent="0.25">
      <c r="A133" s="97" t="s">
        <v>1039</v>
      </c>
      <c r="B133" s="118"/>
      <c r="C133" s="131"/>
      <c r="D133" s="131"/>
      <c r="E133" s="131"/>
      <c r="F133" s="131"/>
      <c r="G133" s="97"/>
    </row>
    <row r="134" spans="1:7" x14ac:dyDescent="0.25">
      <c r="A134" s="97" t="s">
        <v>1040</v>
      </c>
      <c r="B134" s="118"/>
      <c r="C134" s="131"/>
      <c r="D134" s="131"/>
      <c r="E134" s="131"/>
      <c r="F134" s="131"/>
      <c r="G134" s="97"/>
    </row>
    <row r="135" spans="1:7" x14ac:dyDescent="0.25">
      <c r="A135" s="97" t="s">
        <v>1041</v>
      </c>
      <c r="B135" s="118"/>
      <c r="C135" s="131"/>
      <c r="D135" s="131"/>
      <c r="E135" s="131"/>
      <c r="F135" s="131"/>
      <c r="G135" s="97"/>
    </row>
    <row r="136" spans="1:7" x14ac:dyDescent="0.25">
      <c r="A136" s="97" t="s">
        <v>1042</v>
      </c>
      <c r="B136" s="118"/>
      <c r="C136" s="131"/>
      <c r="D136" s="131"/>
      <c r="E136" s="131"/>
      <c r="F136" s="131"/>
      <c r="G136" s="97"/>
    </row>
    <row r="137" spans="1:7" x14ac:dyDescent="0.25">
      <c r="A137" s="97" t="s">
        <v>1043</v>
      </c>
      <c r="B137" s="118"/>
      <c r="C137" s="131"/>
      <c r="D137" s="131"/>
      <c r="E137" s="131"/>
      <c r="F137" s="131"/>
      <c r="G137" s="97"/>
    </row>
    <row r="138" spans="1:7" x14ac:dyDescent="0.25">
      <c r="A138" s="97" t="s">
        <v>1044</v>
      </c>
      <c r="B138" s="118"/>
      <c r="C138" s="131"/>
      <c r="D138" s="131"/>
      <c r="E138" s="131"/>
      <c r="F138" s="131"/>
      <c r="G138" s="97"/>
    </row>
    <row r="139" spans="1:7" x14ac:dyDescent="0.25">
      <c r="A139" s="97" t="s">
        <v>1045</v>
      </c>
      <c r="B139" s="118"/>
      <c r="C139" s="131"/>
      <c r="D139" s="131"/>
      <c r="E139" s="131"/>
      <c r="F139" s="131"/>
      <c r="G139" s="97"/>
    </row>
    <row r="140" spans="1:7" x14ac:dyDescent="0.25">
      <c r="A140" s="97" t="s">
        <v>1046</v>
      </c>
      <c r="B140" s="118"/>
      <c r="C140" s="131"/>
      <c r="D140" s="131"/>
      <c r="E140" s="131"/>
      <c r="F140" s="131"/>
      <c r="G140" s="97"/>
    </row>
    <row r="141" spans="1:7" x14ac:dyDescent="0.25">
      <c r="A141" s="97" t="s">
        <v>1047</v>
      </c>
      <c r="B141" s="118"/>
      <c r="C141" s="131"/>
      <c r="D141" s="131"/>
      <c r="E141" s="131"/>
      <c r="F141" s="131"/>
      <c r="G141" s="97"/>
    </row>
    <row r="142" spans="1:7" x14ac:dyDescent="0.25">
      <c r="A142" s="97" t="s">
        <v>1048</v>
      </c>
      <c r="B142" s="118"/>
      <c r="C142" s="131"/>
      <c r="D142" s="131"/>
      <c r="E142" s="131"/>
      <c r="F142" s="131"/>
      <c r="G142" s="97"/>
    </row>
    <row r="143" spans="1:7" x14ac:dyDescent="0.25">
      <c r="A143" s="97" t="s">
        <v>1049</v>
      </c>
      <c r="B143" s="118"/>
      <c r="C143" s="131"/>
      <c r="D143" s="131"/>
      <c r="E143" s="131"/>
      <c r="F143" s="131"/>
      <c r="G143" s="97"/>
    </row>
    <row r="144" spans="1:7" x14ac:dyDescent="0.25">
      <c r="A144" s="97" t="s">
        <v>1050</v>
      </c>
      <c r="B144" s="118"/>
      <c r="C144" s="131"/>
      <c r="D144" s="131"/>
      <c r="E144" s="131"/>
      <c r="F144" s="131"/>
      <c r="G144" s="97"/>
    </row>
    <row r="145" spans="1:7" x14ac:dyDescent="0.25">
      <c r="A145" s="97" t="s">
        <v>1051</v>
      </c>
      <c r="B145" s="118"/>
      <c r="C145" s="131"/>
      <c r="D145" s="131"/>
      <c r="E145" s="131"/>
      <c r="F145" s="131"/>
      <c r="G145" s="97"/>
    </row>
    <row r="146" spans="1:7" x14ac:dyDescent="0.25">
      <c r="A146" s="97" t="s">
        <v>1052</v>
      </c>
      <c r="B146" s="118"/>
      <c r="C146" s="131"/>
      <c r="D146" s="131"/>
      <c r="E146" s="131"/>
      <c r="F146" s="131"/>
      <c r="G146" s="97"/>
    </row>
    <row r="147" spans="1:7" x14ac:dyDescent="0.25">
      <c r="A147" s="97" t="s">
        <v>1053</v>
      </c>
      <c r="B147" s="118"/>
      <c r="C147" s="131"/>
      <c r="D147" s="131"/>
      <c r="E147" s="131"/>
      <c r="F147" s="131"/>
      <c r="G147" s="97"/>
    </row>
    <row r="148" spans="1:7" x14ac:dyDescent="0.25">
      <c r="A148" s="97" t="s">
        <v>1054</v>
      </c>
      <c r="B148" s="118"/>
      <c r="C148" s="131"/>
      <c r="D148" s="131"/>
      <c r="E148" s="131"/>
      <c r="F148" s="131"/>
      <c r="G148" s="97"/>
    </row>
    <row r="149" spans="1:7" ht="15" customHeight="1" x14ac:dyDescent="0.25">
      <c r="A149" s="108"/>
      <c r="B149" s="109" t="s">
        <v>533</v>
      </c>
      <c r="C149" s="108" t="s">
        <v>410</v>
      </c>
      <c r="D149" s="108" t="s">
        <v>411</v>
      </c>
      <c r="E149" s="115"/>
      <c r="F149" s="110" t="s">
        <v>381</v>
      </c>
      <c r="G149" s="110"/>
    </row>
    <row r="150" spans="1:7" x14ac:dyDescent="0.25">
      <c r="A150" s="97" t="s">
        <v>534</v>
      </c>
      <c r="B150" s="97" t="s">
        <v>535</v>
      </c>
      <c r="C150" s="131">
        <f>'D. Nat Trans Templ'!F434</f>
        <v>0.76157040946270871</v>
      </c>
      <c r="D150" s="131">
        <v>0</v>
      </c>
      <c r="E150" s="132"/>
      <c r="F150" s="131">
        <f>C150+D150</f>
        <v>0.76157040946270871</v>
      </c>
    </row>
    <row r="151" spans="1:7" x14ac:dyDescent="0.25">
      <c r="A151" s="97" t="s">
        <v>536</v>
      </c>
      <c r="B151" s="97" t="s">
        <v>537</v>
      </c>
      <c r="C151" s="131">
        <f>'D. Nat Trans Templ'!F435</f>
        <v>0.23842959053729137</v>
      </c>
      <c r="D151" s="131">
        <v>0</v>
      </c>
      <c r="E151" s="132"/>
      <c r="F151" s="208">
        <f t="shared" ref="F151:F152" si="5">C151+D151</f>
        <v>0.23842959053729137</v>
      </c>
    </row>
    <row r="152" spans="1:7" x14ac:dyDescent="0.25">
      <c r="A152" s="97" t="s">
        <v>538</v>
      </c>
      <c r="B152" s="97" t="s">
        <v>85</v>
      </c>
      <c r="C152" s="131">
        <v>0</v>
      </c>
      <c r="D152" s="131">
        <v>0</v>
      </c>
      <c r="E152" s="132"/>
      <c r="F152" s="208">
        <f t="shared" si="5"/>
        <v>0</v>
      </c>
    </row>
    <row r="153" spans="1:7" outlineLevel="1" x14ac:dyDescent="0.25">
      <c r="A153" s="97" t="s">
        <v>539</v>
      </c>
      <c r="C153" s="131"/>
      <c r="D153" s="131"/>
      <c r="E153" s="132"/>
      <c r="F153" s="131"/>
    </row>
    <row r="154" spans="1:7" outlineLevel="1" x14ac:dyDescent="0.25">
      <c r="A154" s="97" t="s">
        <v>540</v>
      </c>
      <c r="C154" s="131"/>
      <c r="D154" s="131"/>
      <c r="E154" s="132"/>
      <c r="F154" s="131"/>
    </row>
    <row r="155" spans="1:7" outlineLevel="1" x14ac:dyDescent="0.25">
      <c r="A155" s="97" t="s">
        <v>541</v>
      </c>
      <c r="C155" s="131"/>
      <c r="D155" s="131"/>
      <c r="E155" s="132"/>
      <c r="F155" s="131"/>
    </row>
    <row r="156" spans="1:7" outlineLevel="1" x14ac:dyDescent="0.25">
      <c r="A156" s="97" t="s">
        <v>542</v>
      </c>
      <c r="C156" s="131"/>
      <c r="D156" s="131"/>
      <c r="E156" s="132"/>
      <c r="F156" s="131"/>
    </row>
    <row r="157" spans="1:7" outlineLevel="1" x14ac:dyDescent="0.25">
      <c r="A157" s="97" t="s">
        <v>543</v>
      </c>
      <c r="C157" s="131"/>
      <c r="D157" s="131"/>
      <c r="E157" s="132"/>
      <c r="F157" s="131"/>
    </row>
    <row r="158" spans="1:7" outlineLevel="1" x14ac:dyDescent="0.25">
      <c r="A158" s="97" t="s">
        <v>544</v>
      </c>
      <c r="C158" s="131"/>
      <c r="D158" s="131"/>
      <c r="E158" s="132"/>
      <c r="F158" s="131"/>
    </row>
    <row r="159" spans="1:7" ht="15" customHeight="1" x14ac:dyDescent="0.25">
      <c r="A159" s="108"/>
      <c r="B159" s="109" t="s">
        <v>545</v>
      </c>
      <c r="C159" s="108" t="s">
        <v>410</v>
      </c>
      <c r="D159" s="108" t="s">
        <v>411</v>
      </c>
      <c r="E159" s="115"/>
      <c r="F159" s="110" t="s">
        <v>381</v>
      </c>
      <c r="G159" s="110"/>
    </row>
    <row r="160" spans="1:7" x14ac:dyDescent="0.25">
      <c r="A160" s="97" t="s">
        <v>546</v>
      </c>
      <c r="B160" s="97" t="s">
        <v>547</v>
      </c>
      <c r="C160" s="208">
        <v>0</v>
      </c>
      <c r="D160" s="208">
        <v>0</v>
      </c>
      <c r="E160" s="132"/>
      <c r="F160" s="208">
        <f t="shared" ref="F160:F162" si="6">C160+D160</f>
        <v>0</v>
      </c>
    </row>
    <row r="161" spans="1:7" x14ac:dyDescent="0.25">
      <c r="A161" s="97" t="s">
        <v>548</v>
      </c>
      <c r="B161" s="97" t="s">
        <v>549</v>
      </c>
      <c r="C161" s="208">
        <f>'D. Nat Trans Templ'!F440</f>
        <v>0.87871596404691255</v>
      </c>
      <c r="D161" s="208">
        <v>0</v>
      </c>
      <c r="E161" s="132"/>
      <c r="F161" s="208">
        <f t="shared" si="6"/>
        <v>0.87871596404691255</v>
      </c>
    </row>
    <row r="162" spans="1:7" x14ac:dyDescent="0.25">
      <c r="A162" s="97" t="s">
        <v>550</v>
      </c>
      <c r="B162" s="97" t="s">
        <v>85</v>
      </c>
      <c r="C162" s="208">
        <f>'D. Nat Trans Templ'!F441</f>
        <v>0.12128403595308744</v>
      </c>
      <c r="D162" s="208">
        <v>0</v>
      </c>
      <c r="E162" s="132"/>
      <c r="F162" s="208">
        <f t="shared" si="6"/>
        <v>0.12128403595308744</v>
      </c>
    </row>
    <row r="163" spans="1:7" outlineLevel="1" x14ac:dyDescent="0.25">
      <c r="A163" s="97" t="s">
        <v>551</v>
      </c>
      <c r="E163" s="93"/>
    </row>
    <row r="164" spans="1:7" outlineLevel="1" x14ac:dyDescent="0.25">
      <c r="A164" s="97" t="s">
        <v>552</v>
      </c>
      <c r="E164" s="93"/>
    </row>
    <row r="165" spans="1:7" outlineLevel="1" x14ac:dyDescent="0.25">
      <c r="A165" s="97" t="s">
        <v>553</v>
      </c>
      <c r="E165" s="93"/>
    </row>
    <row r="166" spans="1:7" outlineLevel="1" x14ac:dyDescent="0.25">
      <c r="A166" s="97" t="s">
        <v>554</v>
      </c>
      <c r="E166" s="93"/>
    </row>
    <row r="167" spans="1:7" outlineLevel="1" x14ac:dyDescent="0.25">
      <c r="A167" s="97" t="s">
        <v>555</v>
      </c>
      <c r="E167" s="93"/>
    </row>
    <row r="168" spans="1:7" outlineLevel="1" x14ac:dyDescent="0.25">
      <c r="A168" s="97" t="s">
        <v>556</v>
      </c>
      <c r="E168" s="93"/>
    </row>
    <row r="169" spans="1:7" ht="15" customHeight="1" x14ac:dyDescent="0.25">
      <c r="A169" s="108"/>
      <c r="B169" s="109" t="s">
        <v>557</v>
      </c>
      <c r="C169" s="108" t="s">
        <v>410</v>
      </c>
      <c r="D169" s="108" t="s">
        <v>411</v>
      </c>
      <c r="E169" s="115"/>
      <c r="F169" s="110" t="s">
        <v>381</v>
      </c>
      <c r="G169" s="110"/>
    </row>
    <row r="170" spans="1:7" x14ac:dyDescent="0.25">
      <c r="A170" s="97" t="s">
        <v>558</v>
      </c>
      <c r="B170" s="119" t="s">
        <v>559</v>
      </c>
      <c r="C170" s="384">
        <v>0</v>
      </c>
      <c r="D170" s="384">
        <v>0</v>
      </c>
      <c r="E170" s="132"/>
      <c r="F170" s="208">
        <f t="shared" ref="F170:F174" si="7">C170+D170</f>
        <v>0</v>
      </c>
    </row>
    <row r="171" spans="1:7" x14ac:dyDescent="0.25">
      <c r="A171" s="97" t="s">
        <v>560</v>
      </c>
      <c r="B171" s="119" t="s">
        <v>561</v>
      </c>
      <c r="C171" s="384">
        <v>0.11137348734489473</v>
      </c>
      <c r="D171" s="384">
        <v>0</v>
      </c>
      <c r="E171" s="132"/>
      <c r="F171" s="208">
        <f t="shared" si="7"/>
        <v>0.11137348734489473</v>
      </c>
    </row>
    <row r="172" spans="1:7" x14ac:dyDescent="0.25">
      <c r="A172" s="97" t="s">
        <v>562</v>
      </c>
      <c r="B172" s="119" t="s">
        <v>563</v>
      </c>
      <c r="C172" s="384">
        <v>0.2847018302451535</v>
      </c>
      <c r="D172" s="384">
        <v>0</v>
      </c>
      <c r="E172" s="131"/>
      <c r="F172" s="208">
        <f t="shared" si="7"/>
        <v>0.2847018302451535</v>
      </c>
    </row>
    <row r="173" spans="1:7" x14ac:dyDescent="0.25">
      <c r="A173" s="97" t="s">
        <v>564</v>
      </c>
      <c r="B173" s="119" t="s">
        <v>565</v>
      </c>
      <c r="C173" s="384">
        <v>0.23958232030126159</v>
      </c>
      <c r="D173" s="384">
        <v>0</v>
      </c>
      <c r="E173" s="131"/>
      <c r="F173" s="208">
        <f t="shared" si="7"/>
        <v>0.23958232030126159</v>
      </c>
    </row>
    <row r="174" spans="1:7" x14ac:dyDescent="0.25">
      <c r="A174" s="97" t="s">
        <v>566</v>
      </c>
      <c r="B174" s="119" t="s">
        <v>567</v>
      </c>
      <c r="C174" s="384">
        <v>0.3643423621086902</v>
      </c>
      <c r="D174" s="384">
        <v>0</v>
      </c>
      <c r="E174" s="131"/>
      <c r="F174" s="208">
        <f t="shared" si="7"/>
        <v>0.3643423621086902</v>
      </c>
    </row>
    <row r="175" spans="1:7" outlineLevel="1" x14ac:dyDescent="0.25">
      <c r="A175" s="97" t="s">
        <v>568</v>
      </c>
      <c r="B175" s="116"/>
      <c r="C175" s="131"/>
      <c r="D175" s="131"/>
      <c r="E175" s="131"/>
      <c r="F175" s="131"/>
    </row>
    <row r="176" spans="1:7" outlineLevel="1" x14ac:dyDescent="0.25">
      <c r="A176" s="97" t="s">
        <v>569</v>
      </c>
      <c r="B176" s="116"/>
      <c r="C176" s="131"/>
      <c r="D176" s="131"/>
      <c r="E176" s="131"/>
      <c r="F176" s="131"/>
    </row>
    <row r="177" spans="1:7" outlineLevel="1" x14ac:dyDescent="0.25">
      <c r="A177" s="97" t="s">
        <v>570</v>
      </c>
      <c r="B177" s="119"/>
      <c r="C177" s="131"/>
      <c r="D177" s="131"/>
      <c r="E177" s="131"/>
      <c r="F177" s="131"/>
    </row>
    <row r="178" spans="1:7" outlineLevel="1" x14ac:dyDescent="0.25">
      <c r="A178" s="97" t="s">
        <v>571</v>
      </c>
      <c r="B178" s="119"/>
      <c r="C178" s="131"/>
      <c r="D178" s="131"/>
      <c r="E178" s="131"/>
      <c r="F178" s="131"/>
    </row>
    <row r="179" spans="1:7" ht="15" customHeight="1" x14ac:dyDescent="0.25">
      <c r="A179" s="108"/>
      <c r="B179" s="141" t="s">
        <v>572</v>
      </c>
      <c r="C179" s="108" t="s">
        <v>410</v>
      </c>
      <c r="D179" s="108" t="s">
        <v>411</v>
      </c>
      <c r="E179" s="108"/>
      <c r="F179" s="108" t="s">
        <v>381</v>
      </c>
      <c r="G179" s="110"/>
    </row>
    <row r="180" spans="1:7" x14ac:dyDescent="0.25">
      <c r="A180" s="97" t="s">
        <v>573</v>
      </c>
      <c r="B180" s="179" t="s">
        <v>574</v>
      </c>
      <c r="C180" s="198">
        <f>'D. Nat Trans Templ'!I554/'D. Nat Trans Templ'!I555</f>
        <v>1.2078162325647004E-3</v>
      </c>
      <c r="D180" s="198">
        <v>0</v>
      </c>
      <c r="E180" s="165"/>
      <c r="F180" s="198">
        <f t="shared" ref="F180:F181" si="8">C180+D180</f>
        <v>1.2078162325647004E-3</v>
      </c>
    </row>
    <row r="181" spans="1:7" outlineLevel="1" x14ac:dyDescent="0.25">
      <c r="A181" s="97" t="s">
        <v>1524</v>
      </c>
      <c r="B181" s="162" t="s">
        <v>1523</v>
      </c>
      <c r="C181" s="198">
        <v>6.3E-5</v>
      </c>
      <c r="D181" s="198">
        <v>0</v>
      </c>
      <c r="E181" s="165"/>
      <c r="F181" s="198">
        <f t="shared" si="8"/>
        <v>6.3E-5</v>
      </c>
    </row>
    <row r="182" spans="1:7" outlineLevel="1" x14ac:dyDescent="0.25">
      <c r="A182" s="97" t="s">
        <v>575</v>
      </c>
      <c r="B182" s="120"/>
      <c r="C182" s="131"/>
      <c r="D182" s="131"/>
      <c r="E182" s="132"/>
      <c r="F182" s="131"/>
    </row>
    <row r="183" spans="1:7" outlineLevel="1" x14ac:dyDescent="0.25">
      <c r="A183" s="97" t="s">
        <v>576</v>
      </c>
      <c r="B183" s="120"/>
      <c r="C183" s="131"/>
      <c r="D183" s="131"/>
      <c r="E183" s="132"/>
      <c r="F183" s="131"/>
    </row>
    <row r="184" spans="1:7" outlineLevel="1" x14ac:dyDescent="0.25">
      <c r="A184" s="97" t="s">
        <v>577</v>
      </c>
      <c r="B184" s="120"/>
      <c r="C184" s="131"/>
      <c r="D184" s="131"/>
      <c r="E184" s="132"/>
      <c r="F184" s="131"/>
    </row>
    <row r="185" spans="1:7" ht="18.75" x14ac:dyDescent="0.25">
      <c r="A185" s="121"/>
      <c r="B185" s="122" t="s">
        <v>378</v>
      </c>
      <c r="C185" s="121"/>
      <c r="D185" s="121"/>
      <c r="E185" s="121"/>
      <c r="F185" s="123"/>
      <c r="G185" s="123"/>
    </row>
    <row r="186" spans="1:7" ht="15" customHeight="1" x14ac:dyDescent="0.25">
      <c r="A186" s="108"/>
      <c r="B186" s="109" t="s">
        <v>578</v>
      </c>
      <c r="C186" s="108" t="s">
        <v>579</v>
      </c>
      <c r="D186" s="108" t="s">
        <v>580</v>
      </c>
      <c r="E186" s="115"/>
      <c r="F186" s="108" t="s">
        <v>410</v>
      </c>
      <c r="G186" s="108" t="s">
        <v>581</v>
      </c>
    </row>
    <row r="187" spans="1:7" x14ac:dyDescent="0.25">
      <c r="A187" s="97" t="s">
        <v>582</v>
      </c>
      <c r="B187" s="118" t="s">
        <v>583</v>
      </c>
      <c r="C187" s="151">
        <f>'D. Nat Trans Templ'!D272/1000</f>
        <v>298.0125170179175</v>
      </c>
      <c r="D187" s="97">
        <f>'D. Nat Trans Templ'!D269</f>
        <v>136972</v>
      </c>
      <c r="E187" s="124"/>
      <c r="F187" s="125"/>
      <c r="G187" s="125"/>
    </row>
    <row r="188" spans="1:7" x14ac:dyDescent="0.25">
      <c r="A188" s="124"/>
      <c r="B188" s="126"/>
      <c r="C188" s="124"/>
      <c r="D188" s="124"/>
      <c r="E188" s="124"/>
      <c r="F188" s="125"/>
      <c r="G188" s="125"/>
    </row>
    <row r="189" spans="1:7" x14ac:dyDescent="0.25">
      <c r="B189" s="118" t="s">
        <v>584</v>
      </c>
      <c r="C189" s="124"/>
      <c r="D189" s="124"/>
      <c r="E189" s="124"/>
      <c r="F189" s="125"/>
      <c r="G189" s="125"/>
    </row>
    <row r="190" spans="1:7" x14ac:dyDescent="0.25">
      <c r="A190" s="97" t="s">
        <v>585</v>
      </c>
      <c r="B190" s="194" t="s">
        <v>1883</v>
      </c>
      <c r="C190" s="151">
        <f>'D. Nat Trans Templ'!E410/1000000</f>
        <v>1308.8773025699907</v>
      </c>
      <c r="D190" s="154">
        <f>'D. Nat Trans Templ'!C410</f>
        <v>20891</v>
      </c>
      <c r="E190" s="124"/>
      <c r="F190" s="150">
        <f>IF($C$214=0,"",IF(C190="[for completion]","",IF(C190="","",C190/$C$214)))</f>
        <v>3.2065102600733877E-2</v>
      </c>
      <c r="G190" s="150">
        <f>IF($D$214=0,"",IF(D190="[for completion]","",IF(D190="","",D190/$D$214)))</f>
        <v>0.15252022311129282</v>
      </c>
    </row>
    <row r="191" spans="1:7" x14ac:dyDescent="0.25">
      <c r="A191" s="97" t="s">
        <v>586</v>
      </c>
      <c r="B191" s="194" t="s">
        <v>1998</v>
      </c>
      <c r="C191" s="151">
        <f>('D. Nat Trans Templ'!E411+'D. Nat Trans Templ'!E412)/1000000</f>
        <v>5550.9925601799932</v>
      </c>
      <c r="D191" s="154">
        <f>'D. Nat Trans Templ'!C411+'D. Nat Trans Templ'!C412</f>
        <v>36979</v>
      </c>
      <c r="E191" s="124"/>
      <c r="F191" s="150">
        <f t="shared" ref="F191:F213" si="9">IF($C$214=0,"",IF(C191="[for completion]","",IF(C191="","",C191/$C$214)))</f>
        <v>0.13598917608899702</v>
      </c>
      <c r="G191" s="150">
        <f t="shared" ref="G191:G213" si="10">IF($D$214=0,"",IF(D191="[for completion]","",IF(D191="","",D191/$D$214)))</f>
        <v>0.26997488537803349</v>
      </c>
    </row>
    <row r="192" spans="1:7" x14ac:dyDescent="0.25">
      <c r="A192" s="97" t="s">
        <v>587</v>
      </c>
      <c r="B192" s="194" t="s">
        <v>1999</v>
      </c>
      <c r="C192" s="151">
        <f>('D. Nat Trans Templ'!E413+'D. Nat Trans Templ'!E414)/1000000</f>
        <v>7095.2134477800046</v>
      </c>
      <c r="D192" s="154">
        <f>'D. Nat Trans Templ'!C413+'D. Nat Trans Templ'!C414</f>
        <v>28762</v>
      </c>
      <c r="E192" s="124"/>
      <c r="F192" s="150">
        <f t="shared" si="9"/>
        <v>0.17381976655142345</v>
      </c>
      <c r="G192" s="150">
        <f t="shared" si="10"/>
        <v>0.2099845223841369</v>
      </c>
    </row>
    <row r="193" spans="1:7" x14ac:dyDescent="0.25">
      <c r="A193" s="97" t="s">
        <v>588</v>
      </c>
      <c r="B193" s="194" t="s">
        <v>2000</v>
      </c>
      <c r="C193" s="151">
        <f>('D. Nat Trans Templ'!E415+'D. Nat Trans Templ'!E416)/1000000</f>
        <v>6216.9103234299973</v>
      </c>
      <c r="D193" s="154">
        <f>'D. Nat Trans Templ'!C415+'D. Nat Trans Templ'!C416</f>
        <v>17948</v>
      </c>
      <c r="E193" s="124"/>
      <c r="F193" s="150">
        <f t="shared" si="9"/>
        <v>0.15230294466022701</v>
      </c>
      <c r="G193" s="150">
        <f t="shared" si="10"/>
        <v>0.13103407995794761</v>
      </c>
    </row>
    <row r="194" spans="1:7" x14ac:dyDescent="0.25">
      <c r="A194" s="97" t="s">
        <v>589</v>
      </c>
      <c r="B194" s="194" t="s">
        <v>2001</v>
      </c>
      <c r="C194" s="151">
        <f>('D. Nat Trans Templ'!E417+'D. Nat Trans Templ'!E418)/1000000</f>
        <v>5290.9168234999925</v>
      </c>
      <c r="D194" s="154">
        <f>'D. Nat Trans Templ'!C417+'D. Nat Trans Templ'!C418</f>
        <v>11836</v>
      </c>
      <c r="E194" s="124"/>
      <c r="F194" s="150">
        <f t="shared" si="9"/>
        <v>0.12961779569739632</v>
      </c>
      <c r="G194" s="150">
        <f t="shared" si="10"/>
        <v>8.6411821394153543E-2</v>
      </c>
    </row>
    <row r="195" spans="1:7" x14ac:dyDescent="0.25">
      <c r="A195" s="97" t="s">
        <v>590</v>
      </c>
      <c r="B195" s="194" t="s">
        <v>2002</v>
      </c>
      <c r="C195" s="151">
        <f>('D. Nat Trans Templ'!E419+'D. Nat Trans Templ'!E420)/1000000</f>
        <v>4091.9182046499909</v>
      </c>
      <c r="D195" s="154">
        <f>'D. Nat Trans Templ'!C419+'D. Nat Trans Templ'!C420</f>
        <v>7494</v>
      </c>
      <c r="E195" s="124"/>
      <c r="F195" s="150">
        <f t="shared" si="9"/>
        <v>0.10024452010000115</v>
      </c>
      <c r="G195" s="150">
        <f t="shared" si="10"/>
        <v>5.4711911923604827E-2</v>
      </c>
    </row>
    <row r="196" spans="1:7" x14ac:dyDescent="0.25">
      <c r="A196" s="97" t="s">
        <v>591</v>
      </c>
      <c r="B196" s="194" t="s">
        <v>2003</v>
      </c>
      <c r="C196" s="151">
        <f>('D. Nat Trans Templ'!E421+'D. Nat Trans Templ'!E422)/1000000</f>
        <v>3017.0934049000048</v>
      </c>
      <c r="D196" s="154">
        <f>'D. Nat Trans Templ'!C421+'D. Nat Trans Templ'!C422</f>
        <v>4666</v>
      </c>
      <c r="E196" s="124"/>
      <c r="F196" s="150">
        <f t="shared" si="9"/>
        <v>7.3913276205615108E-2</v>
      </c>
      <c r="G196" s="150">
        <f t="shared" si="10"/>
        <v>3.4065356423210583E-2</v>
      </c>
    </row>
    <row r="197" spans="1:7" x14ac:dyDescent="0.25">
      <c r="A197" s="97" t="s">
        <v>592</v>
      </c>
      <c r="B197" s="194" t="s">
        <v>2004</v>
      </c>
      <c r="C197" s="151">
        <f>('D. Nat Trans Templ'!E423+'D. Nat Trans Templ'!E424)/1000000</f>
        <v>2170.6766951899976</v>
      </c>
      <c r="D197" s="154">
        <f>'D. Nat Trans Templ'!C423+'D. Nat Trans Templ'!C424</f>
        <v>2910</v>
      </c>
      <c r="E197" s="124"/>
      <c r="F197" s="150">
        <f t="shared" si="9"/>
        <v>5.317761321677994E-2</v>
      </c>
      <c r="G197" s="150">
        <f t="shared" si="10"/>
        <v>2.1245218000759278E-2</v>
      </c>
    </row>
    <row r="198" spans="1:7" x14ac:dyDescent="0.25">
      <c r="A198" s="97" t="s">
        <v>593</v>
      </c>
      <c r="B198" s="194" t="s">
        <v>2005</v>
      </c>
      <c r="C198" s="151">
        <f>('D. Nat Trans Templ'!E425+'D. Nat Trans Templ'!E426)/1000000</f>
        <v>1489.9886994100009</v>
      </c>
      <c r="D198" s="154">
        <f>'D. Nat Trans Templ'!C425+'D. Nat Trans Templ'!C426</f>
        <v>1759</v>
      </c>
      <c r="E198" s="124"/>
      <c r="F198" s="150">
        <f t="shared" si="9"/>
        <v>3.6502000933705481E-2</v>
      </c>
      <c r="G198" s="150">
        <f t="shared" si="10"/>
        <v>1.2842040709050024E-2</v>
      </c>
    </row>
    <row r="199" spans="1:7" x14ac:dyDescent="0.25">
      <c r="A199" s="97" t="s">
        <v>594</v>
      </c>
      <c r="B199" s="194" t="s">
        <v>2006</v>
      </c>
      <c r="C199" s="151">
        <f>('D. Nat Trans Templ'!E427+'D. Nat Trans Templ'!E428)/1000000</f>
        <v>1102.8793267899991</v>
      </c>
      <c r="D199" s="154">
        <f>'D. Nat Trans Templ'!C427+'D. Nat Trans Templ'!C428</f>
        <v>1168</v>
      </c>
      <c r="E199" s="118"/>
      <c r="F199" s="150">
        <f t="shared" si="9"/>
        <v>2.701852855138695E-2</v>
      </c>
      <c r="G199" s="150">
        <f t="shared" si="10"/>
        <v>8.5272902491020063E-3</v>
      </c>
    </row>
    <row r="200" spans="1:7" x14ac:dyDescent="0.25">
      <c r="A200" s="97" t="s">
        <v>595</v>
      </c>
      <c r="B200" s="194" t="s">
        <v>1902</v>
      </c>
      <c r="C200" s="151">
        <f>('D. Nat Trans Templ'!E429)/1000000</f>
        <v>3483.9036925800001</v>
      </c>
      <c r="D200" s="154">
        <f>'D. Nat Trans Templ'!C429</f>
        <v>2559</v>
      </c>
      <c r="E200" s="118"/>
      <c r="F200" s="150">
        <f t="shared" si="9"/>
        <v>8.5349275393733604E-2</v>
      </c>
      <c r="G200" s="150">
        <f t="shared" si="10"/>
        <v>1.8682650468708935E-2</v>
      </c>
    </row>
    <row r="201" spans="1:7" x14ac:dyDescent="0.25">
      <c r="A201" s="97" t="s">
        <v>596</v>
      </c>
      <c r="B201" s="118"/>
      <c r="C201" s="151"/>
      <c r="D201" s="154"/>
      <c r="E201" s="118"/>
      <c r="F201" s="150" t="str">
        <f t="shared" si="9"/>
        <v/>
      </c>
      <c r="G201" s="150" t="str">
        <f t="shared" si="10"/>
        <v/>
      </c>
    </row>
    <row r="202" spans="1:7" x14ac:dyDescent="0.25">
      <c r="A202" s="97" t="s">
        <v>597</v>
      </c>
      <c r="B202" s="118"/>
      <c r="C202" s="151"/>
      <c r="D202" s="154"/>
      <c r="E202" s="118"/>
      <c r="F202" s="150" t="str">
        <f t="shared" si="9"/>
        <v/>
      </c>
      <c r="G202" s="150" t="str">
        <f t="shared" si="10"/>
        <v/>
      </c>
    </row>
    <row r="203" spans="1:7" x14ac:dyDescent="0.25">
      <c r="A203" s="97" t="s">
        <v>598</v>
      </c>
      <c r="B203" s="118"/>
      <c r="C203" s="151"/>
      <c r="D203" s="154"/>
      <c r="E203" s="118"/>
      <c r="F203" s="150" t="str">
        <f t="shared" si="9"/>
        <v/>
      </c>
      <c r="G203" s="150" t="str">
        <f t="shared" si="10"/>
        <v/>
      </c>
    </row>
    <row r="204" spans="1:7" x14ac:dyDescent="0.25">
      <c r="A204" s="97" t="s">
        <v>599</v>
      </c>
      <c r="B204" s="118"/>
      <c r="C204" s="151"/>
      <c r="D204" s="154"/>
      <c r="E204" s="118"/>
      <c r="F204" s="150" t="str">
        <f t="shared" si="9"/>
        <v/>
      </c>
      <c r="G204" s="150" t="str">
        <f t="shared" si="10"/>
        <v/>
      </c>
    </row>
    <row r="205" spans="1:7" x14ac:dyDescent="0.25">
      <c r="A205" s="97" t="s">
        <v>600</v>
      </c>
      <c r="B205" s="118"/>
      <c r="C205" s="151"/>
      <c r="D205" s="154"/>
      <c r="F205" s="150" t="str">
        <f t="shared" si="9"/>
        <v/>
      </c>
      <c r="G205" s="150" t="str">
        <f t="shared" si="10"/>
        <v/>
      </c>
    </row>
    <row r="206" spans="1:7" x14ac:dyDescent="0.25">
      <c r="A206" s="97" t="s">
        <v>601</v>
      </c>
      <c r="B206" s="118"/>
      <c r="C206" s="151"/>
      <c r="D206" s="154"/>
      <c r="E206" s="113"/>
      <c r="F206" s="150" t="str">
        <f t="shared" si="9"/>
        <v/>
      </c>
      <c r="G206" s="150" t="str">
        <f t="shared" si="10"/>
        <v/>
      </c>
    </row>
    <row r="207" spans="1:7" x14ac:dyDescent="0.25">
      <c r="A207" s="97" t="s">
        <v>602</v>
      </c>
      <c r="B207" s="118"/>
      <c r="C207" s="151"/>
      <c r="D207" s="154"/>
      <c r="E207" s="113"/>
      <c r="F207" s="150" t="str">
        <f t="shared" si="9"/>
        <v/>
      </c>
      <c r="G207" s="150" t="str">
        <f t="shared" si="10"/>
        <v/>
      </c>
    </row>
    <row r="208" spans="1:7" x14ac:dyDescent="0.25">
      <c r="A208" s="97" t="s">
        <v>603</v>
      </c>
      <c r="B208" s="118"/>
      <c r="C208" s="151"/>
      <c r="D208" s="154"/>
      <c r="E208" s="113"/>
      <c r="F208" s="150" t="str">
        <f t="shared" si="9"/>
        <v/>
      </c>
      <c r="G208" s="150" t="str">
        <f t="shared" si="10"/>
        <v/>
      </c>
    </row>
    <row r="209" spans="1:7" x14ac:dyDescent="0.25">
      <c r="A209" s="97" t="s">
        <v>604</v>
      </c>
      <c r="B209" s="118"/>
      <c r="C209" s="151"/>
      <c r="D209" s="154"/>
      <c r="E209" s="113"/>
      <c r="F209" s="150" t="str">
        <f t="shared" si="9"/>
        <v/>
      </c>
      <c r="G209" s="150" t="str">
        <f t="shared" si="10"/>
        <v/>
      </c>
    </row>
    <row r="210" spans="1:7" x14ac:dyDescent="0.25">
      <c r="A210" s="97" t="s">
        <v>605</v>
      </c>
      <c r="B210" s="118"/>
      <c r="C210" s="151"/>
      <c r="D210" s="154"/>
      <c r="E210" s="113"/>
      <c r="F210" s="150" t="str">
        <f t="shared" si="9"/>
        <v/>
      </c>
      <c r="G210" s="150" t="str">
        <f t="shared" si="10"/>
        <v/>
      </c>
    </row>
    <row r="211" spans="1:7" x14ac:dyDescent="0.25">
      <c r="A211" s="97" t="s">
        <v>606</v>
      </c>
      <c r="B211" s="118"/>
      <c r="C211" s="151"/>
      <c r="D211" s="154"/>
      <c r="E211" s="113"/>
      <c r="F211" s="150" t="str">
        <f t="shared" si="9"/>
        <v/>
      </c>
      <c r="G211" s="150" t="str">
        <f t="shared" si="10"/>
        <v/>
      </c>
    </row>
    <row r="212" spans="1:7" x14ac:dyDescent="0.25">
      <c r="A212" s="97" t="s">
        <v>607</v>
      </c>
      <c r="B212" s="118"/>
      <c r="C212" s="151"/>
      <c r="D212" s="154"/>
      <c r="E212" s="113"/>
      <c r="F212" s="150" t="str">
        <f t="shared" si="9"/>
        <v/>
      </c>
      <c r="G212" s="150" t="str">
        <f t="shared" si="10"/>
        <v/>
      </c>
    </row>
    <row r="213" spans="1:7" x14ac:dyDescent="0.25">
      <c r="A213" s="97" t="s">
        <v>608</v>
      </c>
      <c r="B213" s="118"/>
      <c r="C213" s="151"/>
      <c r="D213" s="154"/>
      <c r="E213" s="113"/>
      <c r="F213" s="150" t="str">
        <f t="shared" si="9"/>
        <v/>
      </c>
      <c r="G213" s="150" t="str">
        <f t="shared" si="10"/>
        <v/>
      </c>
    </row>
    <row r="214" spans="1:7" x14ac:dyDescent="0.25">
      <c r="A214" s="97" t="s">
        <v>609</v>
      </c>
      <c r="B214" s="127" t="s">
        <v>87</v>
      </c>
      <c r="C214" s="157">
        <f>SUM(C190:C213)</f>
        <v>40819.370480979975</v>
      </c>
      <c r="D214" s="155">
        <f>SUM(D190:D213)</f>
        <v>136972</v>
      </c>
      <c r="E214" s="113"/>
      <c r="F214" s="156">
        <f>SUM(F190:F213)</f>
        <v>1</v>
      </c>
      <c r="G214" s="156">
        <f>SUM(G190:G213)</f>
        <v>1</v>
      </c>
    </row>
    <row r="215" spans="1:7" ht="15" customHeight="1" x14ac:dyDescent="0.25">
      <c r="A215" s="108"/>
      <c r="B215" s="108" t="s">
        <v>610</v>
      </c>
      <c r="C215" s="108" t="s">
        <v>579</v>
      </c>
      <c r="D215" s="108" t="s">
        <v>580</v>
      </c>
      <c r="E215" s="115"/>
      <c r="F215" s="108" t="s">
        <v>410</v>
      </c>
      <c r="G215" s="108" t="s">
        <v>581</v>
      </c>
    </row>
    <row r="216" spans="1:7" x14ac:dyDescent="0.25">
      <c r="A216" s="97" t="s">
        <v>611</v>
      </c>
      <c r="B216" s="97" t="s">
        <v>612</v>
      </c>
      <c r="C216" s="382" t="s">
        <v>736</v>
      </c>
      <c r="D216" s="382" t="s">
        <v>736</v>
      </c>
      <c r="F216" s="153"/>
      <c r="G216" s="153"/>
    </row>
    <row r="217" spans="1:7" x14ac:dyDescent="0.25">
      <c r="F217" s="153"/>
      <c r="G217" s="153"/>
    </row>
    <row r="218" spans="1:7" x14ac:dyDescent="0.25">
      <c r="B218" s="118" t="s">
        <v>613</v>
      </c>
      <c r="F218" s="153"/>
      <c r="G218" s="153"/>
    </row>
    <row r="219" spans="1:7" x14ac:dyDescent="0.25">
      <c r="A219" s="97" t="s">
        <v>614</v>
      </c>
      <c r="B219" s="97" t="s">
        <v>615</v>
      </c>
      <c r="C219" s="382" t="s">
        <v>736</v>
      </c>
      <c r="D219" s="382" t="s">
        <v>736</v>
      </c>
      <c r="F219" s="150" t="str">
        <f t="shared" ref="F219:F233" si="11">IF($C$227=0,"",IF(C219="[for completion]","",C219/$C$227))</f>
        <v/>
      </c>
      <c r="G219" s="150" t="str">
        <f t="shared" ref="G219:G233" si="12">IF($D$227=0,"",IF(D219="[for completion]","",D219/$D$227))</f>
        <v/>
      </c>
    </row>
    <row r="220" spans="1:7" x14ac:dyDescent="0.25">
      <c r="A220" s="97" t="s">
        <v>616</v>
      </c>
      <c r="B220" s="97" t="s">
        <v>617</v>
      </c>
      <c r="C220" s="382" t="s">
        <v>736</v>
      </c>
      <c r="D220" s="382" t="s">
        <v>736</v>
      </c>
      <c r="F220" s="150" t="str">
        <f t="shared" si="11"/>
        <v/>
      </c>
      <c r="G220" s="150" t="str">
        <f t="shared" si="12"/>
        <v/>
      </c>
    </row>
    <row r="221" spans="1:7" x14ac:dyDescent="0.25">
      <c r="A221" s="97" t="s">
        <v>618</v>
      </c>
      <c r="B221" s="97" t="s">
        <v>619</v>
      </c>
      <c r="C221" s="382" t="s">
        <v>736</v>
      </c>
      <c r="D221" s="382" t="s">
        <v>736</v>
      </c>
      <c r="F221" s="150" t="str">
        <f t="shared" si="11"/>
        <v/>
      </c>
      <c r="G221" s="150" t="str">
        <f t="shared" si="12"/>
        <v/>
      </c>
    </row>
    <row r="222" spans="1:7" x14ac:dyDescent="0.25">
      <c r="A222" s="97" t="s">
        <v>620</v>
      </c>
      <c r="B222" s="97" t="s">
        <v>621</v>
      </c>
      <c r="C222" s="382" t="s">
        <v>736</v>
      </c>
      <c r="D222" s="382" t="s">
        <v>736</v>
      </c>
      <c r="F222" s="150" t="str">
        <f t="shared" si="11"/>
        <v/>
      </c>
      <c r="G222" s="150" t="str">
        <f t="shared" si="12"/>
        <v/>
      </c>
    </row>
    <row r="223" spans="1:7" x14ac:dyDescent="0.25">
      <c r="A223" s="97" t="s">
        <v>622</v>
      </c>
      <c r="B223" s="97" t="s">
        <v>623</v>
      </c>
      <c r="C223" s="382" t="s">
        <v>736</v>
      </c>
      <c r="D223" s="382" t="s">
        <v>736</v>
      </c>
      <c r="F223" s="150" t="str">
        <f t="shared" si="11"/>
        <v/>
      </c>
      <c r="G223" s="150" t="str">
        <f t="shared" si="12"/>
        <v/>
      </c>
    </row>
    <row r="224" spans="1:7" x14ac:dyDescent="0.25">
      <c r="A224" s="97" t="s">
        <v>624</v>
      </c>
      <c r="B224" s="97" t="s">
        <v>625</v>
      </c>
      <c r="C224" s="382" t="s">
        <v>736</v>
      </c>
      <c r="D224" s="382" t="s">
        <v>736</v>
      </c>
      <c r="F224" s="150" t="str">
        <f t="shared" si="11"/>
        <v/>
      </c>
      <c r="G224" s="150" t="str">
        <f t="shared" si="12"/>
        <v/>
      </c>
    </row>
    <row r="225" spans="1:7" x14ac:dyDescent="0.25">
      <c r="A225" s="97" t="s">
        <v>626</v>
      </c>
      <c r="B225" s="97" t="s">
        <v>627</v>
      </c>
      <c r="C225" s="382" t="s">
        <v>736</v>
      </c>
      <c r="D225" s="382" t="s">
        <v>736</v>
      </c>
      <c r="F225" s="150" t="str">
        <f t="shared" si="11"/>
        <v/>
      </c>
      <c r="G225" s="150" t="str">
        <f t="shared" si="12"/>
        <v/>
      </c>
    </row>
    <row r="226" spans="1:7" x14ac:dyDescent="0.25">
      <c r="A226" s="97" t="s">
        <v>628</v>
      </c>
      <c r="B226" s="97" t="s">
        <v>629</v>
      </c>
      <c r="C226" s="382" t="s">
        <v>736</v>
      </c>
      <c r="D226" s="382" t="s">
        <v>736</v>
      </c>
      <c r="F226" s="150" t="str">
        <f t="shared" si="11"/>
        <v/>
      </c>
      <c r="G226" s="150" t="str">
        <f t="shared" si="12"/>
        <v/>
      </c>
    </row>
    <row r="227" spans="1:7" x14ac:dyDescent="0.25">
      <c r="A227" s="97" t="s">
        <v>630</v>
      </c>
      <c r="B227" s="127" t="s">
        <v>87</v>
      </c>
      <c r="C227" s="151">
        <f>SUM(C219:C226)</f>
        <v>0</v>
      </c>
      <c r="D227" s="154">
        <f>SUM(D219:D226)</f>
        <v>0</v>
      </c>
      <c r="F227" s="131">
        <f>SUM(F219:F226)</f>
        <v>0</v>
      </c>
      <c r="G227" s="131">
        <f>SUM(G219:G226)</f>
        <v>0</v>
      </c>
    </row>
    <row r="228" spans="1:7" outlineLevel="1" x14ac:dyDescent="0.25">
      <c r="A228" s="97" t="s">
        <v>631</v>
      </c>
      <c r="B228" s="114"/>
      <c r="C228" s="151"/>
      <c r="D228" s="154"/>
      <c r="F228" s="150" t="str">
        <f t="shared" si="11"/>
        <v/>
      </c>
      <c r="G228" s="150" t="str">
        <f t="shared" si="12"/>
        <v/>
      </c>
    </row>
    <row r="229" spans="1:7" outlineLevel="1" x14ac:dyDescent="0.25">
      <c r="A229" s="97" t="s">
        <v>632</v>
      </c>
      <c r="B229" s="114"/>
      <c r="C229" s="151"/>
      <c r="D229" s="154"/>
      <c r="F229" s="150" t="str">
        <f t="shared" si="11"/>
        <v/>
      </c>
      <c r="G229" s="150" t="str">
        <f t="shared" si="12"/>
        <v/>
      </c>
    </row>
    <row r="230" spans="1:7" outlineLevel="1" x14ac:dyDescent="0.25">
      <c r="A230" s="97" t="s">
        <v>633</v>
      </c>
      <c r="B230" s="114"/>
      <c r="C230" s="151"/>
      <c r="D230" s="154"/>
      <c r="F230" s="150" t="str">
        <f t="shared" si="11"/>
        <v/>
      </c>
      <c r="G230" s="150" t="str">
        <f t="shared" si="12"/>
        <v/>
      </c>
    </row>
    <row r="231" spans="1:7" outlineLevel="1" x14ac:dyDescent="0.25">
      <c r="A231" s="97" t="s">
        <v>634</v>
      </c>
      <c r="B231" s="114"/>
      <c r="C231" s="151"/>
      <c r="D231" s="154"/>
      <c r="F231" s="150" t="str">
        <f t="shared" si="11"/>
        <v/>
      </c>
      <c r="G231" s="150" t="str">
        <f t="shared" si="12"/>
        <v/>
      </c>
    </row>
    <row r="232" spans="1:7" outlineLevel="1" x14ac:dyDescent="0.25">
      <c r="A232" s="97" t="s">
        <v>635</v>
      </c>
      <c r="B232" s="114"/>
      <c r="C232" s="151"/>
      <c r="D232" s="154"/>
      <c r="F232" s="150" t="str">
        <f t="shared" si="11"/>
        <v/>
      </c>
      <c r="G232" s="150" t="str">
        <f t="shared" si="12"/>
        <v/>
      </c>
    </row>
    <row r="233" spans="1:7" outlineLevel="1" x14ac:dyDescent="0.25">
      <c r="A233" s="97" t="s">
        <v>636</v>
      </c>
      <c r="B233" s="114"/>
      <c r="C233" s="151"/>
      <c r="D233" s="154"/>
      <c r="F233" s="150" t="str">
        <f t="shared" si="11"/>
        <v/>
      </c>
      <c r="G233" s="150" t="str">
        <f t="shared" si="12"/>
        <v/>
      </c>
    </row>
    <row r="234" spans="1:7" outlineLevel="1" x14ac:dyDescent="0.25">
      <c r="A234" s="97" t="s">
        <v>637</v>
      </c>
      <c r="B234" s="114"/>
      <c r="F234" s="150"/>
      <c r="G234" s="150"/>
    </row>
    <row r="235" spans="1:7" outlineLevel="1" x14ac:dyDescent="0.25">
      <c r="A235" s="97" t="s">
        <v>638</v>
      </c>
      <c r="B235" s="114"/>
      <c r="F235" s="150"/>
      <c r="G235" s="150"/>
    </row>
    <row r="236" spans="1:7" outlineLevel="1" x14ac:dyDescent="0.25">
      <c r="A236" s="97" t="s">
        <v>639</v>
      </c>
      <c r="B236" s="114"/>
      <c r="F236" s="150"/>
      <c r="G236" s="150"/>
    </row>
    <row r="237" spans="1:7" ht="15" customHeight="1" x14ac:dyDescent="0.25">
      <c r="A237" s="108"/>
      <c r="B237" s="108" t="s">
        <v>640</v>
      </c>
      <c r="C237" s="108" t="s">
        <v>579</v>
      </c>
      <c r="D237" s="108" t="s">
        <v>580</v>
      </c>
      <c r="E237" s="115"/>
      <c r="F237" s="108" t="s">
        <v>410</v>
      </c>
      <c r="G237" s="108" t="s">
        <v>581</v>
      </c>
    </row>
    <row r="238" spans="1:7" x14ac:dyDescent="0.25">
      <c r="A238" s="97" t="s">
        <v>641</v>
      </c>
      <c r="B238" s="97" t="s">
        <v>612</v>
      </c>
      <c r="C238" s="131">
        <f>'D. Nat Trans Templ'!D274</f>
        <v>0.44951919508341226</v>
      </c>
      <c r="D238" s="169">
        <f>D249</f>
        <v>136972</v>
      </c>
      <c r="F238" s="153"/>
      <c r="G238" s="153"/>
    </row>
    <row r="239" spans="1:7" x14ac:dyDescent="0.25">
      <c r="F239" s="153"/>
      <c r="G239" s="153"/>
    </row>
    <row r="240" spans="1:7" x14ac:dyDescent="0.25">
      <c r="B240" s="118" t="s">
        <v>613</v>
      </c>
      <c r="F240" s="153"/>
      <c r="G240" s="153"/>
    </row>
    <row r="241" spans="1:7" x14ac:dyDescent="0.25">
      <c r="A241" s="97" t="s">
        <v>642</v>
      </c>
      <c r="B241" s="97" t="s">
        <v>615</v>
      </c>
      <c r="C241" s="382">
        <v>15807.156372560012</v>
      </c>
      <c r="D241" s="385">
        <v>69796</v>
      </c>
      <c r="F241" s="150">
        <f>IF($C$249=0,"",IF(C241="[Mark as ND1 if not relevant]","",C241/$C$249))</f>
        <v>0.38724645153274545</v>
      </c>
      <c r="G241" s="150">
        <f>IF($D$249=0,"",IF(D241="[Mark as ND1 if not relevant]","",D241/$D$249))</f>
        <v>0.50956399848144152</v>
      </c>
    </row>
    <row r="242" spans="1:7" x14ac:dyDescent="0.25">
      <c r="A242" s="97" t="s">
        <v>643</v>
      </c>
      <c r="B242" s="97" t="s">
        <v>617</v>
      </c>
      <c r="C242" s="382">
        <v>8797.495385200009</v>
      </c>
      <c r="D242" s="385">
        <v>25333</v>
      </c>
      <c r="F242" s="150">
        <f t="shared" ref="F242:F248" si="13">IF($C$249=0,"",IF(C242="[Mark as ND1 if not relevant]","",C242/$C$249))</f>
        <v>0.21552256395769853</v>
      </c>
      <c r="G242" s="150">
        <f t="shared" ref="G242:G248" si="14">IF($D$249=0,"",IF(D242="[Mark as ND1 if not relevant]","",D242/$D$249))</f>
        <v>0.18495020880179891</v>
      </c>
    </row>
    <row r="243" spans="1:7" x14ac:dyDescent="0.25">
      <c r="A243" s="97" t="s">
        <v>644</v>
      </c>
      <c r="B243" s="97" t="s">
        <v>619</v>
      </c>
      <c r="C243" s="382">
        <v>8473.8713436500093</v>
      </c>
      <c r="D243" s="385">
        <v>22679</v>
      </c>
      <c r="F243" s="150">
        <f t="shared" si="13"/>
        <v>0.20759436619921537</v>
      </c>
      <c r="G243" s="150">
        <f t="shared" si="14"/>
        <v>0.16557398592413047</v>
      </c>
    </row>
    <row r="244" spans="1:7" x14ac:dyDescent="0.25">
      <c r="A244" s="97" t="s">
        <v>645</v>
      </c>
      <c r="B244" s="97" t="s">
        <v>621</v>
      </c>
      <c r="C244" s="382">
        <v>5567.5666904499994</v>
      </c>
      <c r="D244" s="385">
        <v>13941</v>
      </c>
      <c r="F244" s="150">
        <f t="shared" si="13"/>
        <v>0.1363952119997596</v>
      </c>
      <c r="G244" s="150">
        <f t="shared" si="14"/>
        <v>0.10177992582425605</v>
      </c>
    </row>
    <row r="245" spans="1:7" x14ac:dyDescent="0.25">
      <c r="A245" s="97" t="s">
        <v>646</v>
      </c>
      <c r="B245" s="97" t="s">
        <v>623</v>
      </c>
      <c r="C245" s="382">
        <v>1730.1233423599979</v>
      </c>
      <c r="D245" s="385">
        <v>4291</v>
      </c>
      <c r="F245" s="150">
        <f t="shared" si="13"/>
        <v>4.2384860961198721E-2</v>
      </c>
      <c r="G245" s="150">
        <f t="shared" si="14"/>
        <v>3.132757059837047E-2</v>
      </c>
    </row>
    <row r="246" spans="1:7" x14ac:dyDescent="0.25">
      <c r="A246" s="97" t="s">
        <v>647</v>
      </c>
      <c r="B246" s="97" t="s">
        <v>625</v>
      </c>
      <c r="C246" s="382">
        <v>385.92076015000043</v>
      </c>
      <c r="D246" s="385">
        <v>800</v>
      </c>
      <c r="F246" s="150">
        <f t="shared" si="13"/>
        <v>9.4543535483924725E-3</v>
      </c>
      <c r="G246" s="150">
        <f t="shared" si="14"/>
        <v>5.8406097596589088E-3</v>
      </c>
    </row>
    <row r="247" spans="1:7" x14ac:dyDescent="0.25">
      <c r="A247" s="97" t="s">
        <v>648</v>
      </c>
      <c r="B247" s="97" t="s">
        <v>627</v>
      </c>
      <c r="C247" s="382">
        <v>55.268435689999997</v>
      </c>
      <c r="D247" s="385">
        <v>126</v>
      </c>
      <c r="F247" s="150">
        <f t="shared" si="13"/>
        <v>1.3539756992517213E-3</v>
      </c>
      <c r="G247" s="150">
        <f t="shared" si="14"/>
        <v>9.1989603714627804E-4</v>
      </c>
    </row>
    <row r="248" spans="1:7" x14ac:dyDescent="0.25">
      <c r="A248" s="97" t="s">
        <v>649</v>
      </c>
      <c r="B248" s="97" t="s">
        <v>629</v>
      </c>
      <c r="C248" s="382">
        <v>1.9681509199999996</v>
      </c>
      <c r="D248" s="385">
        <v>6</v>
      </c>
      <c r="F248" s="150">
        <f t="shared" si="13"/>
        <v>4.8216101738194828E-5</v>
      </c>
      <c r="G248" s="150">
        <f t="shared" si="14"/>
        <v>4.3804573197441811E-5</v>
      </c>
    </row>
    <row r="249" spans="1:7" x14ac:dyDescent="0.25">
      <c r="A249" s="97" t="s">
        <v>650</v>
      </c>
      <c r="B249" s="127" t="s">
        <v>87</v>
      </c>
      <c r="C249" s="151">
        <f>SUM(C241:C248)</f>
        <v>40819.370480980026</v>
      </c>
      <c r="D249" s="154">
        <f>SUM(D241:D248)</f>
        <v>136972</v>
      </c>
      <c r="F249" s="131">
        <f>SUM(F241:F248)</f>
        <v>1</v>
      </c>
      <c r="G249" s="131">
        <f>SUM(G241:G248)</f>
        <v>1</v>
      </c>
    </row>
    <row r="250" spans="1:7" outlineLevel="1" x14ac:dyDescent="0.25">
      <c r="A250" s="97" t="s">
        <v>651</v>
      </c>
      <c r="B250" s="114"/>
      <c r="C250" s="151"/>
      <c r="D250" s="154"/>
      <c r="F250" s="150"/>
      <c r="G250" s="150"/>
    </row>
    <row r="251" spans="1:7" outlineLevel="1" x14ac:dyDescent="0.25">
      <c r="A251" s="97" t="s">
        <v>652</v>
      </c>
      <c r="B251" s="114"/>
      <c r="C251" s="151"/>
      <c r="D251" s="154"/>
      <c r="F251" s="150"/>
      <c r="G251" s="150"/>
    </row>
    <row r="252" spans="1:7" outlineLevel="1" x14ac:dyDescent="0.25">
      <c r="A252" s="97" t="s">
        <v>653</v>
      </c>
      <c r="B252" s="114"/>
      <c r="C252" s="151"/>
      <c r="D252" s="154"/>
      <c r="F252" s="150"/>
      <c r="G252" s="150"/>
    </row>
    <row r="253" spans="1:7" outlineLevel="1" x14ac:dyDescent="0.25">
      <c r="A253" s="97" t="s">
        <v>654</v>
      </c>
      <c r="B253" s="114"/>
      <c r="C253" s="151"/>
      <c r="D253" s="154"/>
      <c r="F253" s="150"/>
      <c r="G253" s="150"/>
    </row>
    <row r="254" spans="1:7" outlineLevel="1" x14ac:dyDescent="0.25">
      <c r="A254" s="97" t="s">
        <v>655</v>
      </c>
      <c r="B254" s="114"/>
      <c r="C254" s="151"/>
      <c r="D254" s="154"/>
      <c r="F254" s="150"/>
      <c r="G254" s="150"/>
    </row>
    <row r="255" spans="1:7" outlineLevel="1" x14ac:dyDescent="0.25">
      <c r="A255" s="97" t="s">
        <v>656</v>
      </c>
      <c r="B255" s="114"/>
      <c r="C255" s="151"/>
      <c r="D255" s="154"/>
      <c r="F255" s="150"/>
      <c r="G255" s="150"/>
    </row>
    <row r="256" spans="1:7" outlineLevel="1" x14ac:dyDescent="0.25">
      <c r="A256" s="97" t="s">
        <v>657</v>
      </c>
      <c r="B256" s="114"/>
      <c r="F256" s="111"/>
      <c r="G256" s="111"/>
    </row>
    <row r="257" spans="1:14" outlineLevel="1" x14ac:dyDescent="0.25">
      <c r="A257" s="97" t="s">
        <v>658</v>
      </c>
      <c r="B257" s="114"/>
      <c r="F257" s="111"/>
      <c r="G257" s="111"/>
    </row>
    <row r="258" spans="1:14" outlineLevel="1" x14ac:dyDescent="0.25">
      <c r="A258" s="97" t="s">
        <v>659</v>
      </c>
      <c r="B258" s="114"/>
      <c r="F258" s="111"/>
      <c r="G258" s="111"/>
    </row>
    <row r="259" spans="1:14" ht="15" customHeight="1" x14ac:dyDescent="0.25">
      <c r="A259" s="108"/>
      <c r="B259" s="191" t="s">
        <v>660</v>
      </c>
      <c r="C259" s="108" t="s">
        <v>410</v>
      </c>
      <c r="D259" s="108"/>
      <c r="E259" s="115"/>
      <c r="F259" s="108"/>
      <c r="G259" s="108"/>
    </row>
    <row r="260" spans="1:14" x14ac:dyDescent="0.25">
      <c r="A260" s="97" t="s">
        <v>661</v>
      </c>
      <c r="B260" s="97" t="s">
        <v>662</v>
      </c>
      <c r="C260" s="131">
        <f>'D. Nat Trans Templ'!F449</f>
        <v>0.81279457187634097</v>
      </c>
      <c r="E260" s="113"/>
      <c r="F260" s="113"/>
      <c r="G260" s="113"/>
    </row>
    <row r="261" spans="1:14" x14ac:dyDescent="0.25">
      <c r="A261" s="97" t="s">
        <v>663</v>
      </c>
      <c r="B261" s="97" t="s">
        <v>664</v>
      </c>
      <c r="C261" s="131">
        <v>0</v>
      </c>
      <c r="E261" s="113"/>
      <c r="F261" s="113"/>
    </row>
    <row r="262" spans="1:14" x14ac:dyDescent="0.25">
      <c r="A262" s="97" t="s">
        <v>665</v>
      </c>
      <c r="B262" s="97" t="s">
        <v>666</v>
      </c>
      <c r="C262" s="131">
        <f>'D. Nat Trans Templ'!F448</f>
        <v>0.18720542812365903</v>
      </c>
      <c r="E262" s="113"/>
      <c r="F262" s="113"/>
    </row>
    <row r="263" spans="1:14" s="178" customFormat="1" x14ac:dyDescent="0.25">
      <c r="A263" s="179" t="s">
        <v>667</v>
      </c>
      <c r="B263" s="179" t="s">
        <v>1252</v>
      </c>
      <c r="C263" s="180">
        <v>0</v>
      </c>
      <c r="D263" s="179"/>
      <c r="E263" s="162"/>
      <c r="F263" s="162"/>
      <c r="G263" s="177"/>
    </row>
    <row r="264" spans="1:14" x14ac:dyDescent="0.25">
      <c r="A264" s="179" t="s">
        <v>917</v>
      </c>
      <c r="B264" s="118" t="s">
        <v>910</v>
      </c>
      <c r="C264" s="131">
        <v>0</v>
      </c>
      <c r="D264" s="124"/>
      <c r="E264" s="124"/>
      <c r="F264" s="125"/>
      <c r="G264" s="125"/>
      <c r="H264" s="93"/>
      <c r="I264" s="97"/>
      <c r="J264" s="97"/>
      <c r="K264" s="97"/>
      <c r="L264" s="93"/>
      <c r="M264" s="93"/>
      <c r="N264" s="93"/>
    </row>
    <row r="265" spans="1:14" x14ac:dyDescent="0.25">
      <c r="A265" s="179" t="s">
        <v>1253</v>
      </c>
      <c r="B265" s="97" t="s">
        <v>85</v>
      </c>
      <c r="C265" s="131">
        <v>0</v>
      </c>
      <c r="E265" s="113"/>
      <c r="F265" s="113"/>
    </row>
    <row r="266" spans="1:14" outlineLevel="1" x14ac:dyDescent="0.25">
      <c r="A266" s="97" t="s">
        <v>668</v>
      </c>
      <c r="B266" s="114"/>
      <c r="C266" s="158"/>
      <c r="E266" s="113"/>
      <c r="F266" s="113"/>
    </row>
    <row r="267" spans="1:14" outlineLevel="1" x14ac:dyDescent="0.25">
      <c r="A267" s="179" t="s">
        <v>669</v>
      </c>
      <c r="B267" s="114"/>
      <c r="C267" s="131"/>
      <c r="E267" s="113"/>
      <c r="F267" s="113"/>
    </row>
    <row r="268" spans="1:14" outlineLevel="1" x14ac:dyDescent="0.25">
      <c r="A268" s="179" t="s">
        <v>670</v>
      </c>
      <c r="B268" s="114"/>
      <c r="C268" s="131"/>
      <c r="E268" s="113"/>
      <c r="F268" s="113"/>
    </row>
    <row r="269" spans="1:14" outlineLevel="1" x14ac:dyDescent="0.25">
      <c r="A269" s="179" t="s">
        <v>671</v>
      </c>
      <c r="B269" s="114"/>
      <c r="C269" s="131"/>
      <c r="E269" s="113"/>
      <c r="F269" s="113"/>
    </row>
    <row r="270" spans="1:14" outlineLevel="1" x14ac:dyDescent="0.25">
      <c r="A270" s="179" t="s">
        <v>672</v>
      </c>
      <c r="B270" s="114"/>
      <c r="C270" s="131"/>
      <c r="E270" s="113"/>
      <c r="F270" s="113"/>
    </row>
    <row r="271" spans="1:14" outlineLevel="1" x14ac:dyDescent="0.25">
      <c r="A271" s="179" t="s">
        <v>673</v>
      </c>
      <c r="B271" s="114"/>
      <c r="C271" s="131"/>
      <c r="E271" s="113"/>
      <c r="F271" s="113"/>
    </row>
    <row r="272" spans="1:14" outlineLevel="1" x14ac:dyDescent="0.25">
      <c r="A272" s="179" t="s">
        <v>674</v>
      </c>
      <c r="B272" s="114"/>
      <c r="C272" s="131"/>
      <c r="E272" s="113"/>
      <c r="F272" s="113"/>
    </row>
    <row r="273" spans="1:7" outlineLevel="1" x14ac:dyDescent="0.25">
      <c r="A273" s="179" t="s">
        <v>675</v>
      </c>
      <c r="B273" s="114"/>
      <c r="C273" s="131"/>
      <c r="E273" s="113"/>
      <c r="F273" s="113"/>
    </row>
    <row r="274" spans="1:7" outlineLevel="1" x14ac:dyDescent="0.25">
      <c r="A274" s="179" t="s">
        <v>676</v>
      </c>
      <c r="B274" s="114"/>
      <c r="C274" s="131"/>
      <c r="E274" s="113"/>
      <c r="F274" s="113"/>
    </row>
    <row r="275" spans="1:7" outlineLevel="1" x14ac:dyDescent="0.25">
      <c r="A275" s="179" t="s">
        <v>677</v>
      </c>
      <c r="B275" s="114"/>
      <c r="C275" s="131"/>
      <c r="E275" s="113"/>
      <c r="F275" s="113"/>
    </row>
    <row r="276" spans="1:7" ht="15" customHeight="1" x14ac:dyDescent="0.25">
      <c r="A276" s="108"/>
      <c r="B276" s="191" t="s">
        <v>678</v>
      </c>
      <c r="C276" s="108" t="s">
        <v>410</v>
      </c>
      <c r="D276" s="108"/>
      <c r="E276" s="115"/>
      <c r="F276" s="108"/>
      <c r="G276" s="110"/>
    </row>
    <row r="277" spans="1:7" x14ac:dyDescent="0.25">
      <c r="A277" s="97" t="s">
        <v>7</v>
      </c>
      <c r="B277" s="97" t="s">
        <v>911</v>
      </c>
      <c r="C277" s="208">
        <v>1</v>
      </c>
      <c r="E277" s="93"/>
      <c r="F277" s="93"/>
    </row>
    <row r="278" spans="1:7" x14ac:dyDescent="0.25">
      <c r="A278" s="97" t="s">
        <v>679</v>
      </c>
      <c r="B278" s="97" t="s">
        <v>680</v>
      </c>
      <c r="C278" s="208">
        <v>0</v>
      </c>
      <c r="E278" s="93"/>
      <c r="F278" s="93"/>
    </row>
    <row r="279" spans="1:7" x14ac:dyDescent="0.25">
      <c r="A279" s="97" t="s">
        <v>681</v>
      </c>
      <c r="B279" s="97" t="s">
        <v>85</v>
      </c>
      <c r="C279" s="208">
        <v>0</v>
      </c>
      <c r="E279" s="93"/>
      <c r="F279" s="93"/>
    </row>
    <row r="280" spans="1:7" outlineLevel="1" x14ac:dyDescent="0.25">
      <c r="A280" s="97" t="s">
        <v>682</v>
      </c>
      <c r="C280" s="131"/>
      <c r="E280" s="93"/>
      <c r="F280" s="93"/>
    </row>
    <row r="281" spans="1:7" outlineLevel="1" x14ac:dyDescent="0.25">
      <c r="A281" s="97" t="s">
        <v>683</v>
      </c>
      <c r="C281" s="131"/>
      <c r="E281" s="93"/>
      <c r="F281" s="93"/>
    </row>
    <row r="282" spans="1:7" outlineLevel="1" x14ac:dyDescent="0.25">
      <c r="A282" s="97" t="s">
        <v>684</v>
      </c>
      <c r="C282" s="131"/>
      <c r="E282" s="93"/>
      <c r="F282" s="93"/>
    </row>
    <row r="283" spans="1:7" outlineLevel="1" x14ac:dyDescent="0.25">
      <c r="A283" s="97" t="s">
        <v>685</v>
      </c>
      <c r="C283" s="131"/>
      <c r="E283" s="93"/>
      <c r="F283" s="93"/>
    </row>
    <row r="284" spans="1:7" outlineLevel="1" x14ac:dyDescent="0.25">
      <c r="A284" s="97" t="s">
        <v>686</v>
      </c>
      <c r="C284" s="131"/>
      <c r="E284" s="93"/>
      <c r="F284" s="93"/>
    </row>
    <row r="285" spans="1:7" outlineLevel="1" x14ac:dyDescent="0.25">
      <c r="A285" s="97" t="s">
        <v>687</v>
      </c>
      <c r="C285" s="131"/>
      <c r="E285" s="93"/>
      <c r="F285" s="93"/>
    </row>
    <row r="286" spans="1:7" s="159" customFormat="1" x14ac:dyDescent="0.25">
      <c r="A286" s="109"/>
      <c r="B286" s="109" t="s">
        <v>1289</v>
      </c>
      <c r="C286" s="109" t="s">
        <v>57</v>
      </c>
      <c r="D286" s="109" t="s">
        <v>1135</v>
      </c>
      <c r="E286" s="109"/>
      <c r="F286" s="109" t="s">
        <v>410</v>
      </c>
      <c r="G286" s="109" t="s">
        <v>1138</v>
      </c>
    </row>
    <row r="287" spans="1:7" s="159" customFormat="1" x14ac:dyDescent="0.25">
      <c r="A287" s="193" t="s">
        <v>1140</v>
      </c>
      <c r="B287" s="171"/>
      <c r="C287" s="167"/>
      <c r="D287" s="170"/>
      <c r="E287" s="172"/>
      <c r="F287" s="166" t="str">
        <f>IF($C$305=0,"",IF(C287="[For completion]","",C287/$C$305))</f>
        <v/>
      </c>
      <c r="G287" s="166" t="str">
        <f>IF($D$305=0,"",IF(D287="[For completion]","",D287/$D$305))</f>
        <v/>
      </c>
    </row>
    <row r="288" spans="1:7" s="159" customFormat="1" x14ac:dyDescent="0.25">
      <c r="A288" s="193" t="s">
        <v>1141</v>
      </c>
      <c r="B288" s="171"/>
      <c r="C288" s="167"/>
      <c r="D288" s="170"/>
      <c r="E288" s="172"/>
      <c r="F288" s="166" t="str">
        <f t="shared" ref="F288:F304" si="15">IF($C$305=0,"",IF(C288="[For completion]","",C288/$C$305))</f>
        <v/>
      </c>
      <c r="G288" s="166" t="str">
        <f t="shared" ref="G288:G304" si="16">IF($D$305=0,"",IF(D288="[For completion]","",D288/$D$305))</f>
        <v/>
      </c>
    </row>
    <row r="289" spans="1:7" s="159" customFormat="1" x14ac:dyDescent="0.25">
      <c r="A289" s="193" t="s">
        <v>1142</v>
      </c>
      <c r="B289" s="171"/>
      <c r="C289" s="167"/>
      <c r="D289" s="170"/>
      <c r="E289" s="172"/>
      <c r="F289" s="166" t="str">
        <f t="shared" si="15"/>
        <v/>
      </c>
      <c r="G289" s="166" t="str">
        <f t="shared" si="16"/>
        <v/>
      </c>
    </row>
    <row r="290" spans="1:7" s="159" customFormat="1" x14ac:dyDescent="0.25">
      <c r="A290" s="193" t="s">
        <v>1143</v>
      </c>
      <c r="B290" s="171"/>
      <c r="C290" s="167"/>
      <c r="D290" s="170"/>
      <c r="E290" s="172"/>
      <c r="F290" s="166" t="str">
        <f t="shared" si="15"/>
        <v/>
      </c>
      <c r="G290" s="166" t="str">
        <f t="shared" si="16"/>
        <v/>
      </c>
    </row>
    <row r="291" spans="1:7" s="159" customFormat="1" x14ac:dyDescent="0.25">
      <c r="A291" s="193" t="s">
        <v>1144</v>
      </c>
      <c r="B291" s="171"/>
      <c r="C291" s="167"/>
      <c r="D291" s="170"/>
      <c r="E291" s="172"/>
      <c r="F291" s="166" t="str">
        <f t="shared" si="15"/>
        <v/>
      </c>
      <c r="G291" s="166" t="str">
        <f t="shared" si="16"/>
        <v/>
      </c>
    </row>
    <row r="292" spans="1:7" s="159" customFormat="1" x14ac:dyDescent="0.25">
      <c r="A292" s="193" t="s">
        <v>1145</v>
      </c>
      <c r="B292" s="171"/>
      <c r="C292" s="167"/>
      <c r="D292" s="170"/>
      <c r="E292" s="172"/>
      <c r="F292" s="166" t="str">
        <f t="shared" si="15"/>
        <v/>
      </c>
      <c r="G292" s="166" t="str">
        <f t="shared" si="16"/>
        <v/>
      </c>
    </row>
    <row r="293" spans="1:7" s="159" customFormat="1" x14ac:dyDescent="0.25">
      <c r="A293" s="193" t="s">
        <v>1146</v>
      </c>
      <c r="B293" s="171"/>
      <c r="C293" s="167"/>
      <c r="D293" s="170"/>
      <c r="E293" s="172"/>
      <c r="F293" s="166" t="str">
        <f t="shared" si="15"/>
        <v/>
      </c>
      <c r="G293" s="166" t="str">
        <f t="shared" si="16"/>
        <v/>
      </c>
    </row>
    <row r="294" spans="1:7" s="159" customFormat="1" x14ac:dyDescent="0.25">
      <c r="A294" s="193" t="s">
        <v>1147</v>
      </c>
      <c r="B294" s="171"/>
      <c r="C294" s="167"/>
      <c r="D294" s="170"/>
      <c r="E294" s="172"/>
      <c r="F294" s="166" t="str">
        <f t="shared" si="15"/>
        <v/>
      </c>
      <c r="G294" s="166" t="str">
        <f t="shared" si="16"/>
        <v/>
      </c>
    </row>
    <row r="295" spans="1:7" s="159" customFormat="1" x14ac:dyDescent="0.25">
      <c r="A295" s="193" t="s">
        <v>1148</v>
      </c>
      <c r="B295" s="184"/>
      <c r="C295" s="167"/>
      <c r="D295" s="170"/>
      <c r="E295" s="172"/>
      <c r="F295" s="166" t="str">
        <f t="shared" si="15"/>
        <v/>
      </c>
      <c r="G295" s="166" t="str">
        <f t="shared" si="16"/>
        <v/>
      </c>
    </row>
    <row r="296" spans="1:7" s="159" customFormat="1" x14ac:dyDescent="0.25">
      <c r="A296" s="193" t="s">
        <v>1149</v>
      </c>
      <c r="B296" s="171"/>
      <c r="C296" s="167"/>
      <c r="D296" s="170"/>
      <c r="E296" s="172"/>
      <c r="F296" s="166" t="str">
        <f t="shared" si="15"/>
        <v/>
      </c>
      <c r="G296" s="166" t="str">
        <f t="shared" si="16"/>
        <v/>
      </c>
    </row>
    <row r="297" spans="1:7" s="159" customFormat="1" x14ac:dyDescent="0.25">
      <c r="A297" s="193" t="s">
        <v>1150</v>
      </c>
      <c r="B297" s="171"/>
      <c r="C297" s="167"/>
      <c r="D297" s="170"/>
      <c r="E297" s="172"/>
      <c r="F297" s="166" t="str">
        <f t="shared" si="15"/>
        <v/>
      </c>
      <c r="G297" s="166" t="str">
        <f t="shared" si="16"/>
        <v/>
      </c>
    </row>
    <row r="298" spans="1:7" s="159" customFormat="1" x14ac:dyDescent="0.25">
      <c r="A298" s="193" t="s">
        <v>1151</v>
      </c>
      <c r="B298" s="171"/>
      <c r="C298" s="167"/>
      <c r="D298" s="170"/>
      <c r="E298" s="172"/>
      <c r="F298" s="166" t="str">
        <f t="shared" si="15"/>
        <v/>
      </c>
      <c r="G298" s="166" t="str">
        <f t="shared" si="16"/>
        <v/>
      </c>
    </row>
    <row r="299" spans="1:7" s="159" customFormat="1" x14ac:dyDescent="0.25">
      <c r="A299" s="193" t="s">
        <v>1152</v>
      </c>
      <c r="B299" s="171"/>
      <c r="C299" s="167"/>
      <c r="D299" s="170"/>
      <c r="E299" s="172"/>
      <c r="F299" s="166" t="str">
        <f t="shared" si="15"/>
        <v/>
      </c>
      <c r="G299" s="166" t="str">
        <f t="shared" si="16"/>
        <v/>
      </c>
    </row>
    <row r="300" spans="1:7" s="159" customFormat="1" x14ac:dyDescent="0.25">
      <c r="A300" s="193" t="s">
        <v>1153</v>
      </c>
      <c r="B300" s="171"/>
      <c r="C300" s="167"/>
      <c r="D300" s="170"/>
      <c r="E300" s="172"/>
      <c r="F300" s="166" t="str">
        <f t="shared" si="15"/>
        <v/>
      </c>
      <c r="G300" s="166" t="str">
        <f t="shared" si="16"/>
        <v/>
      </c>
    </row>
    <row r="301" spans="1:7" s="159" customFormat="1" x14ac:dyDescent="0.25">
      <c r="A301" s="193" t="s">
        <v>1154</v>
      </c>
      <c r="B301" s="171"/>
      <c r="C301" s="167"/>
      <c r="D301" s="170"/>
      <c r="E301" s="172"/>
      <c r="F301" s="166" t="str">
        <f t="shared" si="15"/>
        <v/>
      </c>
      <c r="G301" s="166" t="str">
        <f t="shared" si="16"/>
        <v/>
      </c>
    </row>
    <row r="302" spans="1:7" s="159" customFormat="1" x14ac:dyDescent="0.25">
      <c r="A302" s="193" t="s">
        <v>1155</v>
      </c>
      <c r="B302" s="171"/>
      <c r="C302" s="167"/>
      <c r="D302" s="170"/>
      <c r="E302" s="172"/>
      <c r="F302" s="166" t="str">
        <f t="shared" si="15"/>
        <v/>
      </c>
      <c r="G302" s="166" t="str">
        <f t="shared" si="16"/>
        <v/>
      </c>
    </row>
    <row r="303" spans="1:7" s="159" customFormat="1" x14ac:dyDescent="0.25">
      <c r="A303" s="193" t="s">
        <v>1156</v>
      </c>
      <c r="B303" s="171"/>
      <c r="C303" s="167"/>
      <c r="D303" s="170"/>
      <c r="E303" s="172"/>
      <c r="F303" s="166" t="str">
        <f t="shared" si="15"/>
        <v/>
      </c>
      <c r="G303" s="166" t="str">
        <f t="shared" si="16"/>
        <v/>
      </c>
    </row>
    <row r="304" spans="1:7" s="159" customFormat="1" x14ac:dyDescent="0.25">
      <c r="A304" s="193" t="s">
        <v>1157</v>
      </c>
      <c r="B304" s="171"/>
      <c r="C304" s="167"/>
      <c r="D304" s="170"/>
      <c r="E304" s="172"/>
      <c r="F304" s="166" t="str">
        <f t="shared" si="15"/>
        <v/>
      </c>
      <c r="G304" s="166" t="str">
        <f t="shared" si="16"/>
        <v/>
      </c>
    </row>
    <row r="305" spans="1:7" s="159" customFormat="1" x14ac:dyDescent="0.25">
      <c r="A305" s="193" t="s">
        <v>1158</v>
      </c>
      <c r="B305" s="171" t="s">
        <v>87</v>
      </c>
      <c r="C305" s="167">
        <f>SUM(C287:C304)</f>
        <v>0</v>
      </c>
      <c r="D305" s="170">
        <f>SUM(D287:D304)</f>
        <v>0</v>
      </c>
      <c r="E305" s="172"/>
      <c r="F305" s="187">
        <f>SUM(F287:F304)</f>
        <v>0</v>
      </c>
      <c r="G305" s="187">
        <f>SUM(G287:G304)</f>
        <v>0</v>
      </c>
    </row>
    <row r="306" spans="1:7" s="159" customFormat="1" x14ac:dyDescent="0.25">
      <c r="A306" s="193" t="s">
        <v>1159</v>
      </c>
      <c r="B306" s="171"/>
      <c r="C306" s="170"/>
      <c r="D306" s="170"/>
      <c r="E306" s="172"/>
      <c r="F306" s="172"/>
      <c r="G306" s="172"/>
    </row>
    <row r="307" spans="1:7" s="159" customFormat="1" x14ac:dyDescent="0.25">
      <c r="A307" s="193" t="s">
        <v>1160</v>
      </c>
      <c r="B307" s="171"/>
      <c r="C307" s="170"/>
      <c r="D307" s="170"/>
      <c r="E307" s="172"/>
      <c r="F307" s="172"/>
      <c r="G307" s="172"/>
    </row>
    <row r="308" spans="1:7" s="159" customFormat="1" x14ac:dyDescent="0.25">
      <c r="A308" s="193" t="s">
        <v>1161</v>
      </c>
      <c r="B308" s="171"/>
      <c r="C308" s="170"/>
      <c r="D308" s="170"/>
      <c r="E308" s="172"/>
      <c r="F308" s="172"/>
      <c r="G308" s="172"/>
    </row>
    <row r="309" spans="1:7" s="174" customFormat="1" x14ac:dyDescent="0.25">
      <c r="A309" s="109"/>
      <c r="B309" s="109" t="s">
        <v>1313</v>
      </c>
      <c r="C309" s="109" t="s">
        <v>57</v>
      </c>
      <c r="D309" s="109" t="s">
        <v>1135</v>
      </c>
      <c r="E309" s="109"/>
      <c r="F309" s="109" t="s">
        <v>410</v>
      </c>
      <c r="G309" s="109" t="s">
        <v>1138</v>
      </c>
    </row>
    <row r="310" spans="1:7" s="174" customFormat="1" x14ac:dyDescent="0.25">
      <c r="A310" s="193" t="s">
        <v>1162</v>
      </c>
      <c r="B310" s="184"/>
      <c r="C310" s="167"/>
      <c r="D310" s="183"/>
      <c r="E310" s="185"/>
      <c r="F310" s="166" t="str">
        <f>IF($C$328=0,"",IF(C310="[For completion]","",C310/$C$328))</f>
        <v/>
      </c>
      <c r="G310" s="166" t="str">
        <f>IF($D$328=0,"",IF(D310="[For completion]","",D310/$D$328))</f>
        <v/>
      </c>
    </row>
    <row r="311" spans="1:7" s="174" customFormat="1" x14ac:dyDescent="0.25">
      <c r="A311" s="193" t="s">
        <v>1163</v>
      </c>
      <c r="B311" s="184"/>
      <c r="C311" s="167"/>
      <c r="D311" s="183"/>
      <c r="E311" s="185"/>
      <c r="F311" s="209" t="str">
        <f t="shared" ref="F311:F327" si="17">IF($C$328=0,"",IF(C311="[For completion]","",C311/$C$328))</f>
        <v/>
      </c>
      <c r="G311" s="209" t="str">
        <f t="shared" ref="G311:G327" si="18">IF($D$328=0,"",IF(D311="[For completion]","",D311/$D$328))</f>
        <v/>
      </c>
    </row>
    <row r="312" spans="1:7" s="174" customFormat="1" x14ac:dyDescent="0.25">
      <c r="A312" s="193" t="s">
        <v>1164</v>
      </c>
      <c r="B312" s="184"/>
      <c r="C312" s="167"/>
      <c r="D312" s="183"/>
      <c r="E312" s="185"/>
      <c r="F312" s="209" t="str">
        <f t="shared" si="17"/>
        <v/>
      </c>
      <c r="G312" s="209" t="str">
        <f t="shared" si="18"/>
        <v/>
      </c>
    </row>
    <row r="313" spans="1:7" s="174" customFormat="1" x14ac:dyDescent="0.25">
      <c r="A313" s="193" t="s">
        <v>1165</v>
      </c>
      <c r="B313" s="184"/>
      <c r="C313" s="167"/>
      <c r="D313" s="183"/>
      <c r="E313" s="185"/>
      <c r="F313" s="209" t="str">
        <f t="shared" si="17"/>
        <v/>
      </c>
      <c r="G313" s="209" t="str">
        <f t="shared" si="18"/>
        <v/>
      </c>
    </row>
    <row r="314" spans="1:7" s="174" customFormat="1" x14ac:dyDescent="0.25">
      <c r="A314" s="193" t="s">
        <v>1166</v>
      </c>
      <c r="B314" s="184"/>
      <c r="C314" s="167"/>
      <c r="D314" s="183"/>
      <c r="E314" s="185"/>
      <c r="F314" s="209" t="str">
        <f t="shared" si="17"/>
        <v/>
      </c>
      <c r="G314" s="209" t="str">
        <f t="shared" si="18"/>
        <v/>
      </c>
    </row>
    <row r="315" spans="1:7" s="174" customFormat="1" x14ac:dyDescent="0.25">
      <c r="A315" s="193" t="s">
        <v>1167</v>
      </c>
      <c r="B315" s="184"/>
      <c r="C315" s="167"/>
      <c r="D315" s="183"/>
      <c r="E315" s="185"/>
      <c r="F315" s="209" t="str">
        <f t="shared" si="17"/>
        <v/>
      </c>
      <c r="G315" s="209" t="str">
        <f t="shared" si="18"/>
        <v/>
      </c>
    </row>
    <row r="316" spans="1:7" s="174" customFormat="1" x14ac:dyDescent="0.25">
      <c r="A316" s="193" t="s">
        <v>1168</v>
      </c>
      <c r="B316" s="184"/>
      <c r="C316" s="167"/>
      <c r="D316" s="183"/>
      <c r="E316" s="185"/>
      <c r="F316" s="209" t="str">
        <f t="shared" si="17"/>
        <v/>
      </c>
      <c r="G316" s="209" t="str">
        <f t="shared" si="18"/>
        <v/>
      </c>
    </row>
    <row r="317" spans="1:7" s="174" customFormat="1" x14ac:dyDescent="0.25">
      <c r="A317" s="193" t="s">
        <v>1169</v>
      </c>
      <c r="B317" s="184"/>
      <c r="C317" s="167"/>
      <c r="D317" s="183"/>
      <c r="E317" s="185"/>
      <c r="F317" s="209" t="str">
        <f t="shared" si="17"/>
        <v/>
      </c>
      <c r="G317" s="209" t="str">
        <f t="shared" si="18"/>
        <v/>
      </c>
    </row>
    <row r="318" spans="1:7" s="174" customFormat="1" x14ac:dyDescent="0.25">
      <c r="A318" s="193" t="s">
        <v>1170</v>
      </c>
      <c r="B318" s="184"/>
      <c r="C318" s="167"/>
      <c r="D318" s="183"/>
      <c r="E318" s="185"/>
      <c r="F318" s="209" t="str">
        <f t="shared" si="17"/>
        <v/>
      </c>
      <c r="G318" s="209" t="str">
        <f t="shared" si="18"/>
        <v/>
      </c>
    </row>
    <row r="319" spans="1:7" s="174" customFormat="1" x14ac:dyDescent="0.25">
      <c r="A319" s="193" t="s">
        <v>1171</v>
      </c>
      <c r="B319" s="184"/>
      <c r="C319" s="167"/>
      <c r="D319" s="183"/>
      <c r="E319" s="185"/>
      <c r="F319" s="209" t="str">
        <f t="shared" si="17"/>
        <v/>
      </c>
      <c r="G319" s="209" t="str">
        <f t="shared" si="18"/>
        <v/>
      </c>
    </row>
    <row r="320" spans="1:7" s="174" customFormat="1" x14ac:dyDescent="0.25">
      <c r="A320" s="193" t="s">
        <v>1209</v>
      </c>
      <c r="B320" s="184"/>
      <c r="C320" s="167"/>
      <c r="D320" s="183"/>
      <c r="E320" s="185"/>
      <c r="F320" s="209" t="str">
        <f t="shared" si="17"/>
        <v/>
      </c>
      <c r="G320" s="209" t="str">
        <f t="shared" si="18"/>
        <v/>
      </c>
    </row>
    <row r="321" spans="1:7" s="174" customFormat="1" x14ac:dyDescent="0.25">
      <c r="A321" s="193" t="s">
        <v>1210</v>
      </c>
      <c r="B321" s="184"/>
      <c r="C321" s="167"/>
      <c r="D321" s="183"/>
      <c r="E321" s="185"/>
      <c r="F321" s="209" t="str">
        <f>IF($C$328=0,"",IF(C321="[For completion]","",C321/$C$328))</f>
        <v/>
      </c>
      <c r="G321" s="209" t="str">
        <f t="shared" si="18"/>
        <v/>
      </c>
    </row>
    <row r="322" spans="1:7" s="174" customFormat="1" x14ac:dyDescent="0.25">
      <c r="A322" s="193" t="s">
        <v>1211</v>
      </c>
      <c r="B322" s="184"/>
      <c r="C322" s="167"/>
      <c r="D322" s="183"/>
      <c r="E322" s="185"/>
      <c r="F322" s="209" t="str">
        <f t="shared" si="17"/>
        <v/>
      </c>
      <c r="G322" s="209" t="str">
        <f t="shared" si="18"/>
        <v/>
      </c>
    </row>
    <row r="323" spans="1:7" s="174" customFormat="1" x14ac:dyDescent="0.25">
      <c r="A323" s="193" t="s">
        <v>1212</v>
      </c>
      <c r="B323" s="184"/>
      <c r="C323" s="167"/>
      <c r="D323" s="183"/>
      <c r="E323" s="185"/>
      <c r="F323" s="209" t="str">
        <f t="shared" si="17"/>
        <v/>
      </c>
      <c r="G323" s="209" t="str">
        <f t="shared" si="18"/>
        <v/>
      </c>
    </row>
    <row r="324" spans="1:7" s="174" customFormat="1" x14ac:dyDescent="0.25">
      <c r="A324" s="193" t="s">
        <v>1213</v>
      </c>
      <c r="B324" s="184"/>
      <c r="C324" s="167"/>
      <c r="D324" s="183"/>
      <c r="E324" s="185"/>
      <c r="F324" s="209" t="str">
        <f t="shared" si="17"/>
        <v/>
      </c>
      <c r="G324" s="209" t="str">
        <f t="shared" si="18"/>
        <v/>
      </c>
    </row>
    <row r="325" spans="1:7" s="174" customFormat="1" x14ac:dyDescent="0.25">
      <c r="A325" s="193" t="s">
        <v>1214</v>
      </c>
      <c r="B325" s="184"/>
      <c r="C325" s="167"/>
      <c r="D325" s="183"/>
      <c r="E325" s="185"/>
      <c r="F325" s="209" t="str">
        <f t="shared" si="17"/>
        <v/>
      </c>
      <c r="G325" s="209" t="str">
        <f t="shared" si="18"/>
        <v/>
      </c>
    </row>
    <row r="326" spans="1:7" s="174" customFormat="1" x14ac:dyDescent="0.25">
      <c r="A326" s="193" t="s">
        <v>1215</v>
      </c>
      <c r="B326" s="184"/>
      <c r="C326" s="167"/>
      <c r="D326" s="183"/>
      <c r="E326" s="185"/>
      <c r="F326" s="209" t="str">
        <f t="shared" si="17"/>
        <v/>
      </c>
      <c r="G326" s="209" t="str">
        <f t="shared" si="18"/>
        <v/>
      </c>
    </row>
    <row r="327" spans="1:7" s="174" customFormat="1" x14ac:dyDescent="0.25">
      <c r="A327" s="193" t="s">
        <v>1216</v>
      </c>
      <c r="B327" s="184"/>
      <c r="C327" s="167"/>
      <c r="D327" s="183"/>
      <c r="E327" s="185"/>
      <c r="F327" s="209" t="str">
        <f t="shared" si="17"/>
        <v/>
      </c>
      <c r="G327" s="209" t="str">
        <f t="shared" si="18"/>
        <v/>
      </c>
    </row>
    <row r="328" spans="1:7" s="174" customFormat="1" x14ac:dyDescent="0.25">
      <c r="A328" s="193" t="s">
        <v>1217</v>
      </c>
      <c r="B328" s="184" t="s">
        <v>87</v>
      </c>
      <c r="C328" s="167">
        <f>SUM(C310:C327)</f>
        <v>0</v>
      </c>
      <c r="D328" s="183">
        <f>SUM(D310:D327)</f>
        <v>0</v>
      </c>
      <c r="E328" s="185"/>
      <c r="F328" s="187">
        <f>SUM(F310:F327)</f>
        <v>0</v>
      </c>
      <c r="G328" s="187">
        <f>SUM(G310:G327)</f>
        <v>0</v>
      </c>
    </row>
    <row r="329" spans="1:7" s="174" customFormat="1" x14ac:dyDescent="0.25">
      <c r="A329" s="193" t="s">
        <v>1172</v>
      </c>
      <c r="B329" s="184"/>
      <c r="C329" s="183"/>
      <c r="D329" s="183"/>
      <c r="E329" s="185"/>
      <c r="F329" s="185"/>
      <c r="G329" s="185"/>
    </row>
    <row r="330" spans="1:7" s="174" customFormat="1" x14ac:dyDescent="0.25">
      <c r="A330" s="193" t="s">
        <v>1218</v>
      </c>
      <c r="B330" s="184"/>
      <c r="C330" s="183"/>
      <c r="D330" s="183"/>
      <c r="E330" s="185"/>
      <c r="F330" s="185"/>
      <c r="G330" s="185"/>
    </row>
    <row r="331" spans="1:7" s="174" customFormat="1" x14ac:dyDescent="0.25">
      <c r="A331" s="193" t="s">
        <v>1219</v>
      </c>
      <c r="B331" s="184"/>
      <c r="C331" s="183"/>
      <c r="D331" s="183"/>
      <c r="E331" s="185"/>
      <c r="F331" s="185"/>
      <c r="G331" s="185"/>
    </row>
    <row r="332" spans="1:7" s="159" customFormat="1" x14ac:dyDescent="0.25">
      <c r="A332" s="109"/>
      <c r="B332" s="109" t="s">
        <v>1290</v>
      </c>
      <c r="C332" s="109" t="s">
        <v>57</v>
      </c>
      <c r="D332" s="109" t="s">
        <v>1135</v>
      </c>
      <c r="E332" s="109"/>
      <c r="F332" s="109" t="s">
        <v>410</v>
      </c>
      <c r="G332" s="109" t="s">
        <v>1138</v>
      </c>
    </row>
    <row r="333" spans="1:7" s="159" customFormat="1" x14ac:dyDescent="0.25">
      <c r="A333" s="193" t="s">
        <v>1220</v>
      </c>
      <c r="B333" s="171" t="s">
        <v>1128</v>
      </c>
      <c r="C333" s="167"/>
      <c r="D333" s="170"/>
      <c r="E333" s="172"/>
      <c r="F333" s="166" t="str">
        <f>IF($C$346=0,"",IF(C333="[For completion]","",C333/$C$346))</f>
        <v/>
      </c>
      <c r="G333" s="166" t="str">
        <f>IF($D$346=0,"",IF(D333="[For completion]","",D333/$D$346))</f>
        <v/>
      </c>
    </row>
    <row r="334" spans="1:7" s="159" customFormat="1" x14ac:dyDescent="0.25">
      <c r="A334" s="193" t="s">
        <v>1221</v>
      </c>
      <c r="B334" s="171" t="s">
        <v>1129</v>
      </c>
      <c r="C334" s="167"/>
      <c r="D334" s="170"/>
      <c r="E334" s="172"/>
      <c r="F334" s="209" t="str">
        <f t="shared" ref="F334:F345" si="19">IF($C$346=0,"",IF(C334="[For completion]","",C334/$C$346))</f>
        <v/>
      </c>
      <c r="G334" s="209" t="str">
        <f t="shared" ref="G334:G345" si="20">IF($D$346=0,"",IF(D334="[For completion]","",D334/$D$346))</f>
        <v/>
      </c>
    </row>
    <row r="335" spans="1:7" s="159" customFormat="1" x14ac:dyDescent="0.25">
      <c r="A335" s="193" t="s">
        <v>1222</v>
      </c>
      <c r="B335" s="199" t="s">
        <v>1294</v>
      </c>
      <c r="C335" s="167"/>
      <c r="D335" s="170"/>
      <c r="E335" s="172"/>
      <c r="F335" s="209" t="str">
        <f t="shared" si="19"/>
        <v/>
      </c>
      <c r="G335" s="209" t="str">
        <f t="shared" si="20"/>
        <v/>
      </c>
    </row>
    <row r="336" spans="1:7" s="159" customFormat="1" x14ac:dyDescent="0.25">
      <c r="A336" s="193" t="s">
        <v>1223</v>
      </c>
      <c r="B336" s="171" t="s">
        <v>1130</v>
      </c>
      <c r="C336" s="167"/>
      <c r="D336" s="170"/>
      <c r="E336" s="172"/>
      <c r="F336" s="209" t="str">
        <f t="shared" si="19"/>
        <v/>
      </c>
      <c r="G336" s="209" t="str">
        <f t="shared" si="20"/>
        <v/>
      </c>
    </row>
    <row r="337" spans="1:7" s="159" customFormat="1" x14ac:dyDescent="0.25">
      <c r="A337" s="193" t="s">
        <v>1224</v>
      </c>
      <c r="B337" s="171" t="s">
        <v>1131</v>
      </c>
      <c r="C337" s="167"/>
      <c r="D337" s="170"/>
      <c r="E337" s="172"/>
      <c r="F337" s="209" t="str">
        <f t="shared" si="19"/>
        <v/>
      </c>
      <c r="G337" s="209" t="str">
        <f t="shared" si="20"/>
        <v/>
      </c>
    </row>
    <row r="338" spans="1:7" s="159" customFormat="1" x14ac:dyDescent="0.25">
      <c r="A338" s="193" t="s">
        <v>1225</v>
      </c>
      <c r="B338" s="171" t="s">
        <v>1132</v>
      </c>
      <c r="C338" s="167"/>
      <c r="D338" s="170"/>
      <c r="E338" s="172"/>
      <c r="F338" s="209" t="str">
        <f t="shared" si="19"/>
        <v/>
      </c>
      <c r="G338" s="209" t="str">
        <f t="shared" si="20"/>
        <v/>
      </c>
    </row>
    <row r="339" spans="1:7" s="159" customFormat="1" x14ac:dyDescent="0.25">
      <c r="A339" s="193" t="s">
        <v>1226</v>
      </c>
      <c r="B339" s="171" t="s">
        <v>1133</v>
      </c>
      <c r="C339" s="167"/>
      <c r="D339" s="170"/>
      <c r="E339" s="172"/>
      <c r="F339" s="209" t="str">
        <f t="shared" si="19"/>
        <v/>
      </c>
      <c r="G339" s="209" t="str">
        <f t="shared" si="20"/>
        <v/>
      </c>
    </row>
    <row r="340" spans="1:7" s="159" customFormat="1" x14ac:dyDescent="0.25">
      <c r="A340" s="193" t="s">
        <v>1227</v>
      </c>
      <c r="B340" s="171" t="s">
        <v>1134</v>
      </c>
      <c r="C340" s="167"/>
      <c r="D340" s="170"/>
      <c r="E340" s="172"/>
      <c r="F340" s="209" t="str">
        <f t="shared" si="19"/>
        <v/>
      </c>
      <c r="G340" s="209" t="str">
        <f t="shared" si="20"/>
        <v/>
      </c>
    </row>
    <row r="341" spans="1:7" s="159" customFormat="1" x14ac:dyDescent="0.25">
      <c r="A341" s="211" t="s">
        <v>1228</v>
      </c>
      <c r="B341" s="212" t="s">
        <v>1546</v>
      </c>
      <c r="C341" s="167"/>
      <c r="D341" s="211"/>
      <c r="E341" s="221"/>
      <c r="F341" s="209" t="str">
        <f t="shared" si="19"/>
        <v/>
      </c>
      <c r="G341" s="209" t="str">
        <f t="shared" si="20"/>
        <v/>
      </c>
    </row>
    <row r="342" spans="1:7" s="159" customFormat="1" x14ac:dyDescent="0.25">
      <c r="A342" s="211" t="s">
        <v>1229</v>
      </c>
      <c r="B342" s="211" t="s">
        <v>1549</v>
      </c>
      <c r="C342" s="167"/>
      <c r="D342" s="211"/>
      <c r="E342" s="66"/>
      <c r="F342" s="209" t="str">
        <f t="shared" si="19"/>
        <v/>
      </c>
      <c r="G342" s="209" t="str">
        <f t="shared" si="20"/>
        <v/>
      </c>
    </row>
    <row r="343" spans="1:7" s="159" customFormat="1" x14ac:dyDescent="0.25">
      <c r="A343" s="211" t="s">
        <v>1230</v>
      </c>
      <c r="B343" s="211" t="s">
        <v>1547</v>
      </c>
      <c r="C343" s="167"/>
      <c r="D343" s="211"/>
      <c r="E343" s="66"/>
      <c r="F343" s="209" t="str">
        <f t="shared" si="19"/>
        <v/>
      </c>
      <c r="G343" s="209" t="str">
        <f t="shared" si="20"/>
        <v/>
      </c>
    </row>
    <row r="344" spans="1:7" s="205" customFormat="1" x14ac:dyDescent="0.25">
      <c r="A344" s="211" t="s">
        <v>1543</v>
      </c>
      <c r="B344" s="212" t="s">
        <v>1548</v>
      </c>
      <c r="C344" s="167"/>
      <c r="D344" s="211"/>
      <c r="E344" s="221"/>
      <c r="F344" s="209" t="str">
        <f t="shared" si="19"/>
        <v/>
      </c>
      <c r="G344" s="209" t="str">
        <f t="shared" si="20"/>
        <v/>
      </c>
    </row>
    <row r="345" spans="1:7" s="205" customFormat="1" x14ac:dyDescent="0.25">
      <c r="A345" s="211" t="s">
        <v>1544</v>
      </c>
      <c r="B345" s="211" t="s">
        <v>1179</v>
      </c>
      <c r="C345" s="167"/>
      <c r="D345" s="211"/>
      <c r="E345" s="66"/>
      <c r="F345" s="209" t="str">
        <f t="shared" si="19"/>
        <v/>
      </c>
      <c r="G345" s="209" t="str">
        <f t="shared" si="20"/>
        <v/>
      </c>
    </row>
    <row r="346" spans="1:7" s="205" customFormat="1" x14ac:dyDescent="0.25">
      <c r="A346" s="211" t="s">
        <v>1545</v>
      </c>
      <c r="B346" s="212" t="s">
        <v>87</v>
      </c>
      <c r="C346" s="167">
        <f>SUM(C333:C345)</f>
        <v>0</v>
      </c>
      <c r="D346" s="211">
        <f>SUM(D333:D345)</f>
        <v>0</v>
      </c>
      <c r="E346" s="221"/>
      <c r="F346" s="222">
        <f>SUM(F333:F345)</f>
        <v>0</v>
      </c>
      <c r="G346" s="222">
        <f>SUM(G333:G345)</f>
        <v>0</v>
      </c>
    </row>
    <row r="347" spans="1:7" s="205" customFormat="1" x14ac:dyDescent="0.25">
      <c r="A347" s="211" t="s">
        <v>1231</v>
      </c>
      <c r="B347" s="212"/>
      <c r="C347" s="167"/>
      <c r="D347" s="211"/>
      <c r="E347" s="221"/>
      <c r="F347" s="222"/>
      <c r="G347" s="222"/>
    </row>
    <row r="348" spans="1:7" s="205" customFormat="1" x14ac:dyDescent="0.25">
      <c r="A348" s="211" t="s">
        <v>1550</v>
      </c>
      <c r="B348" s="212"/>
      <c r="C348" s="167"/>
      <c r="D348" s="211"/>
      <c r="E348" s="221"/>
      <c r="F348" s="222"/>
      <c r="G348" s="222"/>
    </row>
    <row r="349" spans="1:7" s="205" customFormat="1" x14ac:dyDescent="0.25">
      <c r="A349" s="211" t="s">
        <v>1551</v>
      </c>
      <c r="B349" s="66"/>
      <c r="C349" s="66"/>
      <c r="D349" s="66"/>
      <c r="E349" s="66"/>
      <c r="F349" s="66"/>
      <c r="G349" s="66"/>
    </row>
    <row r="350" spans="1:7" s="205" customFormat="1" x14ac:dyDescent="0.25">
      <c r="A350" s="211" t="s">
        <v>1552</v>
      </c>
      <c r="B350" s="66"/>
      <c r="C350" s="66"/>
      <c r="D350" s="66"/>
      <c r="E350" s="66"/>
      <c r="F350" s="66"/>
      <c r="G350" s="66"/>
    </row>
    <row r="351" spans="1:7" s="205" customFormat="1" x14ac:dyDescent="0.25">
      <c r="A351" s="211" t="s">
        <v>1553</v>
      </c>
      <c r="B351" s="212"/>
      <c r="C351" s="167"/>
      <c r="D351" s="211"/>
      <c r="E351" s="221"/>
      <c r="F351" s="222"/>
      <c r="G351" s="222"/>
    </row>
    <row r="352" spans="1:7" s="205" customFormat="1" x14ac:dyDescent="0.25">
      <c r="A352" s="211" t="s">
        <v>1554</v>
      </c>
      <c r="B352" s="212"/>
      <c r="C352" s="167"/>
      <c r="D352" s="211"/>
      <c r="E352" s="221"/>
      <c r="F352" s="222"/>
      <c r="G352" s="222"/>
    </row>
    <row r="353" spans="1:7" s="205" customFormat="1" x14ac:dyDescent="0.25">
      <c r="A353" s="211" t="s">
        <v>1555</v>
      </c>
      <c r="B353" s="212"/>
      <c r="C353" s="167"/>
      <c r="D353" s="211"/>
      <c r="E353" s="221"/>
      <c r="F353" s="222"/>
      <c r="G353" s="222"/>
    </row>
    <row r="354" spans="1:7" s="205" customFormat="1" x14ac:dyDescent="0.25">
      <c r="A354" s="211" t="s">
        <v>1556</v>
      </c>
      <c r="B354" s="212"/>
      <c r="C354" s="167"/>
      <c r="D354" s="211"/>
      <c r="E354" s="221"/>
      <c r="F354" s="222"/>
      <c r="G354" s="222"/>
    </row>
    <row r="355" spans="1:7" s="159" customFormat="1" x14ac:dyDescent="0.25">
      <c r="A355" s="211" t="s">
        <v>1557</v>
      </c>
      <c r="B355" s="212"/>
      <c r="C355" s="211"/>
      <c r="D355" s="211"/>
      <c r="E355" s="221"/>
      <c r="F355" s="221"/>
      <c r="G355" s="221"/>
    </row>
    <row r="356" spans="1:7" s="205" customFormat="1" x14ac:dyDescent="0.25">
      <c r="A356" s="211" t="s">
        <v>1569</v>
      </c>
      <c r="B356" s="212"/>
      <c r="C356" s="211"/>
      <c r="D356" s="211"/>
      <c r="E356" s="221"/>
      <c r="F356" s="221"/>
      <c r="G356" s="221"/>
    </row>
    <row r="357" spans="1:7" s="159" customFormat="1" x14ac:dyDescent="0.25">
      <c r="A357" s="109"/>
      <c r="B357" s="109" t="s">
        <v>1291</v>
      </c>
      <c r="C357" s="109" t="s">
        <v>57</v>
      </c>
      <c r="D357" s="109" t="s">
        <v>1135</v>
      </c>
      <c r="E357" s="109"/>
      <c r="F357" s="109" t="s">
        <v>410</v>
      </c>
      <c r="G357" s="109" t="s">
        <v>1138</v>
      </c>
    </row>
    <row r="358" spans="1:7" s="159" customFormat="1" x14ac:dyDescent="0.25">
      <c r="A358" s="193" t="s">
        <v>1349</v>
      </c>
      <c r="B358" s="184" t="s">
        <v>1173</v>
      </c>
      <c r="C358" s="167"/>
      <c r="D358" s="183"/>
      <c r="E358" s="185"/>
      <c r="F358" s="166" t="str">
        <f>IF($C$365=0,"",IF(C358="[For completion]","",C358/$C$365))</f>
        <v/>
      </c>
      <c r="G358" s="166" t="str">
        <f>IF($D$365=0,"",IF(D358="[For completion]","",D358/$D$365))</f>
        <v/>
      </c>
    </row>
    <row r="359" spans="1:7" s="159" customFormat="1" x14ac:dyDescent="0.25">
      <c r="A359" s="193" t="s">
        <v>1350</v>
      </c>
      <c r="B359" s="181" t="s">
        <v>1174</v>
      </c>
      <c r="C359" s="167"/>
      <c r="D359" s="183"/>
      <c r="E359" s="185"/>
      <c r="F359" s="166" t="str">
        <f t="shared" ref="F359:F364" si="21">IF($C$365=0,"",IF(C359="[For completion]","",C359/$C$365))</f>
        <v/>
      </c>
      <c r="G359" s="166" t="str">
        <f t="shared" ref="G359:G364" si="22">IF($D$365=0,"",IF(D359="[For completion]","",D359/$D$365))</f>
        <v/>
      </c>
    </row>
    <row r="360" spans="1:7" s="159" customFormat="1" x14ac:dyDescent="0.25">
      <c r="A360" s="193" t="s">
        <v>1351</v>
      </c>
      <c r="B360" s="184" t="s">
        <v>1175</v>
      </c>
      <c r="C360" s="167"/>
      <c r="D360" s="183"/>
      <c r="E360" s="185"/>
      <c r="F360" s="166" t="str">
        <f t="shared" si="21"/>
        <v/>
      </c>
      <c r="G360" s="166" t="str">
        <f t="shared" si="22"/>
        <v/>
      </c>
    </row>
    <row r="361" spans="1:7" s="159" customFormat="1" x14ac:dyDescent="0.25">
      <c r="A361" s="193" t="s">
        <v>1352</v>
      </c>
      <c r="B361" s="184" t="s">
        <v>1176</v>
      </c>
      <c r="C361" s="167"/>
      <c r="D361" s="183"/>
      <c r="E361" s="185"/>
      <c r="F361" s="166" t="str">
        <f t="shared" si="21"/>
        <v/>
      </c>
      <c r="G361" s="166" t="str">
        <f t="shared" si="22"/>
        <v/>
      </c>
    </row>
    <row r="362" spans="1:7" s="159" customFormat="1" x14ac:dyDescent="0.25">
      <c r="A362" s="193" t="s">
        <v>1353</v>
      </c>
      <c r="B362" s="184" t="s">
        <v>1177</v>
      </c>
      <c r="C362" s="167"/>
      <c r="D362" s="183"/>
      <c r="E362" s="185"/>
      <c r="F362" s="166" t="str">
        <f t="shared" si="21"/>
        <v/>
      </c>
      <c r="G362" s="166" t="str">
        <f t="shared" si="22"/>
        <v/>
      </c>
    </row>
    <row r="363" spans="1:7" s="159" customFormat="1" x14ac:dyDescent="0.25">
      <c r="A363" s="193" t="s">
        <v>1354</v>
      </c>
      <c r="B363" s="184" t="s">
        <v>1178</v>
      </c>
      <c r="C363" s="167"/>
      <c r="D363" s="183"/>
      <c r="E363" s="185"/>
      <c r="F363" s="166" t="str">
        <f t="shared" si="21"/>
        <v/>
      </c>
      <c r="G363" s="166" t="str">
        <f t="shared" si="22"/>
        <v/>
      </c>
    </row>
    <row r="364" spans="1:7" s="159" customFormat="1" x14ac:dyDescent="0.25">
      <c r="A364" s="193" t="s">
        <v>1355</v>
      </c>
      <c r="B364" s="184" t="s">
        <v>1136</v>
      </c>
      <c r="C364" s="167"/>
      <c r="D364" s="183"/>
      <c r="E364" s="185"/>
      <c r="F364" s="166" t="str">
        <f t="shared" si="21"/>
        <v/>
      </c>
      <c r="G364" s="166" t="str">
        <f t="shared" si="22"/>
        <v/>
      </c>
    </row>
    <row r="365" spans="1:7" s="159" customFormat="1" x14ac:dyDescent="0.25">
      <c r="A365" s="193" t="s">
        <v>1356</v>
      </c>
      <c r="B365" s="184" t="s">
        <v>87</v>
      </c>
      <c r="C365" s="167">
        <f>SUM(C358:C364)</f>
        <v>0</v>
      </c>
      <c r="D365" s="183">
        <f>SUM(D358:D364)</f>
        <v>0</v>
      </c>
      <c r="E365" s="185"/>
      <c r="F365" s="187">
        <f>SUM(F358:F364)</f>
        <v>0</v>
      </c>
      <c r="G365" s="187">
        <f>SUM(G358:G364)</f>
        <v>0</v>
      </c>
    </row>
    <row r="366" spans="1:7" s="159" customFormat="1" x14ac:dyDescent="0.25">
      <c r="A366" s="193" t="s">
        <v>1232</v>
      </c>
      <c r="B366" s="184"/>
      <c r="C366" s="183"/>
      <c r="D366" s="183"/>
      <c r="E366" s="185"/>
      <c r="F366" s="185"/>
      <c r="G366" s="185"/>
    </row>
    <row r="367" spans="1:7" s="159" customFormat="1" x14ac:dyDescent="0.25">
      <c r="A367" s="109"/>
      <c r="B367" s="109" t="s">
        <v>1292</v>
      </c>
      <c r="C367" s="109" t="s">
        <v>57</v>
      </c>
      <c r="D367" s="109" t="s">
        <v>1135</v>
      </c>
      <c r="E367" s="109"/>
      <c r="F367" s="109" t="s">
        <v>410</v>
      </c>
      <c r="G367" s="109" t="s">
        <v>1138</v>
      </c>
    </row>
    <row r="368" spans="1:7" s="159" customFormat="1" x14ac:dyDescent="0.25">
      <c r="A368" s="193" t="s">
        <v>1357</v>
      </c>
      <c r="B368" s="184" t="s">
        <v>1257</v>
      </c>
      <c r="C368" s="167"/>
      <c r="D368" s="183"/>
      <c r="E368" s="185"/>
      <c r="F368" s="166" t="str">
        <f>IF($C$372=0,"",IF(C368="[For completion]","",C368/$C$372))</f>
        <v/>
      </c>
      <c r="G368" s="166" t="str">
        <f>IF($D$372=0,"",IF(D368="[For completion]","",D368/$D$372))</f>
        <v/>
      </c>
    </row>
    <row r="369" spans="1:7" s="159" customFormat="1" x14ac:dyDescent="0.25">
      <c r="A369" s="193" t="s">
        <v>1358</v>
      </c>
      <c r="B369" s="181" t="s">
        <v>1263</v>
      </c>
      <c r="C369" s="167"/>
      <c r="D369" s="183"/>
      <c r="E369" s="185"/>
      <c r="F369" s="166" t="str">
        <f>IF($C$372=0,"",IF(C369="[For completion]","",C369/$C$372))</f>
        <v/>
      </c>
      <c r="G369" s="166" t="str">
        <f>IF($D$372=0,"",IF(D369="[For completion]","",D369/$D$372))</f>
        <v/>
      </c>
    </row>
    <row r="370" spans="1:7" s="159" customFormat="1" x14ac:dyDescent="0.25">
      <c r="A370" s="193" t="s">
        <v>1359</v>
      </c>
      <c r="B370" s="184" t="s">
        <v>1136</v>
      </c>
      <c r="C370" s="167"/>
      <c r="D370" s="183"/>
      <c r="E370" s="185"/>
      <c r="F370" s="166" t="str">
        <f>IF($C$372=0,"",IF(C370="[For completion]","",C370/$C$372))</f>
        <v/>
      </c>
      <c r="G370" s="166" t="str">
        <f>IF($D$372=0,"",IF(D370="[For completion]","",D370/$D$372))</f>
        <v/>
      </c>
    </row>
    <row r="371" spans="1:7" s="159" customFormat="1" x14ac:dyDescent="0.25">
      <c r="A371" s="193" t="s">
        <v>1360</v>
      </c>
      <c r="B371" s="183" t="s">
        <v>1179</v>
      </c>
      <c r="C371" s="167"/>
      <c r="D371" s="183"/>
      <c r="E371" s="185"/>
      <c r="F371" s="166" t="str">
        <f>IF($C$372=0,"",IF(C371="[For completion]","",C371/$C$372))</f>
        <v/>
      </c>
      <c r="G371" s="166" t="str">
        <f>IF($D$372=0,"",IF(D371="[For completion]","",D371/$D$372))</f>
        <v/>
      </c>
    </row>
    <row r="372" spans="1:7" s="159" customFormat="1" x14ac:dyDescent="0.25">
      <c r="A372" s="193" t="s">
        <v>1361</v>
      </c>
      <c r="B372" s="184" t="s">
        <v>87</v>
      </c>
      <c r="C372" s="167">
        <f>SUM(C368:C371)</f>
        <v>0</v>
      </c>
      <c r="D372" s="183">
        <f>SUM(D368:D371)</f>
        <v>0</v>
      </c>
      <c r="E372" s="185"/>
      <c r="F372" s="187">
        <f>SUM(F368:F371)</f>
        <v>0</v>
      </c>
      <c r="G372" s="187">
        <f>SUM(G368:G371)</f>
        <v>0</v>
      </c>
    </row>
    <row r="373" spans="1:7" s="159" customFormat="1" x14ac:dyDescent="0.25">
      <c r="A373" s="193" t="s">
        <v>1362</v>
      </c>
      <c r="B373" s="184"/>
      <c r="C373" s="183"/>
      <c r="D373" s="183"/>
      <c r="E373" s="185"/>
      <c r="F373" s="185"/>
      <c r="G373" s="185"/>
    </row>
    <row r="374" spans="1:7" s="159" customFormat="1" x14ac:dyDescent="0.25">
      <c r="A374" s="109"/>
      <c r="B374" s="109" t="s">
        <v>1537</v>
      </c>
      <c r="C374" s="109" t="s">
        <v>1534</v>
      </c>
      <c r="D374" s="109" t="s">
        <v>1535</v>
      </c>
      <c r="E374" s="109"/>
      <c r="F374" s="109" t="s">
        <v>1536</v>
      </c>
      <c r="G374" s="109"/>
    </row>
    <row r="375" spans="1:7" s="159" customFormat="1" x14ac:dyDescent="0.25">
      <c r="A375" s="193" t="s">
        <v>1363</v>
      </c>
      <c r="B375" s="184" t="s">
        <v>1173</v>
      </c>
      <c r="C375" s="223"/>
      <c r="D375" s="211"/>
      <c r="E375" s="200"/>
      <c r="F375" s="227"/>
      <c r="G375" s="166" t="str">
        <f>IF($D$393=0,"",IF(D375="[For completion]","",D375/$D$393))</f>
        <v/>
      </c>
    </row>
    <row r="376" spans="1:7" s="159" customFormat="1" x14ac:dyDescent="0.25">
      <c r="A376" s="193" t="s">
        <v>1364</v>
      </c>
      <c r="B376" s="184" t="s">
        <v>1174</v>
      </c>
      <c r="C376" s="223"/>
      <c r="D376" s="211"/>
      <c r="E376" s="200"/>
      <c r="F376" s="227"/>
      <c r="G376" s="166" t="str">
        <f t="shared" ref="G376:G393" si="23">IF($D$393=0,"",IF(D376="[For completion]","",D376/$D$393))</f>
        <v/>
      </c>
    </row>
    <row r="377" spans="1:7" s="159" customFormat="1" x14ac:dyDescent="0.25">
      <c r="A377" s="193" t="s">
        <v>1365</v>
      </c>
      <c r="B377" s="184" t="s">
        <v>1175</v>
      </c>
      <c r="C377" s="223"/>
      <c r="D377" s="211"/>
      <c r="E377" s="200"/>
      <c r="F377" s="227"/>
      <c r="G377" s="166" t="str">
        <f t="shared" si="23"/>
        <v/>
      </c>
    </row>
    <row r="378" spans="1:7" s="159" customFormat="1" x14ac:dyDescent="0.25">
      <c r="A378" s="193" t="s">
        <v>1366</v>
      </c>
      <c r="B378" s="184" t="s">
        <v>1176</v>
      </c>
      <c r="C378" s="223"/>
      <c r="D378" s="211"/>
      <c r="E378" s="200"/>
      <c r="F378" s="227"/>
      <c r="G378" s="166" t="str">
        <f t="shared" si="23"/>
        <v/>
      </c>
    </row>
    <row r="379" spans="1:7" s="159" customFormat="1" x14ac:dyDescent="0.25">
      <c r="A379" s="193" t="s">
        <v>1367</v>
      </c>
      <c r="B379" s="184" t="s">
        <v>1177</v>
      </c>
      <c r="C379" s="223"/>
      <c r="D379" s="211"/>
      <c r="E379" s="200"/>
      <c r="F379" s="227"/>
      <c r="G379" s="166" t="str">
        <f t="shared" si="23"/>
        <v/>
      </c>
    </row>
    <row r="380" spans="1:7" s="159" customFormat="1" x14ac:dyDescent="0.25">
      <c r="A380" s="193" t="s">
        <v>1368</v>
      </c>
      <c r="B380" s="184" t="s">
        <v>1178</v>
      </c>
      <c r="C380" s="223"/>
      <c r="D380" s="211"/>
      <c r="E380" s="200"/>
      <c r="F380" s="227"/>
      <c r="G380" s="166" t="str">
        <f t="shared" si="23"/>
        <v/>
      </c>
    </row>
    <row r="381" spans="1:7" s="159" customFormat="1" x14ac:dyDescent="0.25">
      <c r="A381" s="193" t="s">
        <v>1369</v>
      </c>
      <c r="B381" s="184" t="s">
        <v>1136</v>
      </c>
      <c r="C381" s="223"/>
      <c r="D381" s="211"/>
      <c r="E381" s="200"/>
      <c r="F381" s="227"/>
      <c r="G381" s="166" t="str">
        <f t="shared" si="23"/>
        <v/>
      </c>
    </row>
    <row r="382" spans="1:7" s="159" customFormat="1" x14ac:dyDescent="0.25">
      <c r="A382" s="193" t="s">
        <v>1370</v>
      </c>
      <c r="B382" s="184" t="s">
        <v>1179</v>
      </c>
      <c r="C382" s="223"/>
      <c r="D382" s="211"/>
      <c r="E382" s="200"/>
      <c r="F382" s="227"/>
      <c r="G382" s="166" t="str">
        <f t="shared" si="23"/>
        <v/>
      </c>
    </row>
    <row r="383" spans="1:7" s="159" customFormat="1" x14ac:dyDescent="0.25">
      <c r="A383" s="193" t="s">
        <v>1371</v>
      </c>
      <c r="B383" s="184" t="s">
        <v>87</v>
      </c>
      <c r="C383" s="224">
        <v>0</v>
      </c>
      <c r="D383" s="224">
        <v>0</v>
      </c>
      <c r="E383" s="200"/>
      <c r="F383" s="211"/>
      <c r="G383" s="166" t="str">
        <f t="shared" si="23"/>
        <v/>
      </c>
    </row>
    <row r="384" spans="1:7" s="159" customFormat="1" x14ac:dyDescent="0.25">
      <c r="A384" s="193" t="s">
        <v>1372</v>
      </c>
      <c r="B384" s="184" t="s">
        <v>1533</v>
      </c>
      <c r="C384" s="179"/>
      <c r="D384" s="179"/>
      <c r="E384" s="179"/>
      <c r="F384" s="197"/>
      <c r="G384" s="166" t="str">
        <f t="shared" si="23"/>
        <v/>
      </c>
    </row>
    <row r="385" spans="1:7" s="159" customFormat="1" x14ac:dyDescent="0.25">
      <c r="A385" s="193" t="s">
        <v>1373</v>
      </c>
      <c r="B385" s="199"/>
      <c r="C385" s="167"/>
      <c r="D385" s="193"/>
      <c r="E385" s="200"/>
      <c r="F385" s="166"/>
      <c r="G385" s="166" t="str">
        <f t="shared" si="23"/>
        <v/>
      </c>
    </row>
    <row r="386" spans="1:7" s="159" customFormat="1" x14ac:dyDescent="0.25">
      <c r="A386" s="193" t="s">
        <v>1374</v>
      </c>
      <c r="B386" s="199"/>
      <c r="C386" s="167"/>
      <c r="D386" s="193"/>
      <c r="E386" s="200"/>
      <c r="F386" s="166"/>
      <c r="G386" s="166" t="str">
        <f t="shared" si="23"/>
        <v/>
      </c>
    </row>
    <row r="387" spans="1:7" s="159" customFormat="1" x14ac:dyDescent="0.25">
      <c r="A387" s="193" t="s">
        <v>1375</v>
      </c>
      <c r="B387" s="199"/>
      <c r="C387" s="167"/>
      <c r="D387" s="193"/>
      <c r="E387" s="200"/>
      <c r="F387" s="166"/>
      <c r="G387" s="166" t="str">
        <f t="shared" si="23"/>
        <v/>
      </c>
    </row>
    <row r="388" spans="1:7" s="159" customFormat="1" x14ac:dyDescent="0.25">
      <c r="A388" s="193" t="s">
        <v>1376</v>
      </c>
      <c r="B388" s="199"/>
      <c r="C388" s="167"/>
      <c r="D388" s="193"/>
      <c r="E388" s="200"/>
      <c r="F388" s="166"/>
      <c r="G388" s="166" t="str">
        <f t="shared" si="23"/>
        <v/>
      </c>
    </row>
    <row r="389" spans="1:7" s="159" customFormat="1" x14ac:dyDescent="0.25">
      <c r="A389" s="193" t="s">
        <v>1377</v>
      </c>
      <c r="B389" s="199"/>
      <c r="C389" s="167"/>
      <c r="D389" s="193"/>
      <c r="E389" s="200"/>
      <c r="F389" s="166"/>
      <c r="G389" s="166" t="str">
        <f t="shared" si="23"/>
        <v/>
      </c>
    </row>
    <row r="390" spans="1:7" s="159" customFormat="1" x14ac:dyDescent="0.25">
      <c r="A390" s="193" t="s">
        <v>1378</v>
      </c>
      <c r="B390" s="199"/>
      <c r="C390" s="167"/>
      <c r="D390" s="193"/>
      <c r="E390" s="200"/>
      <c r="F390" s="166"/>
      <c r="G390" s="166" t="str">
        <f t="shared" si="23"/>
        <v/>
      </c>
    </row>
    <row r="391" spans="1:7" s="159" customFormat="1" x14ac:dyDescent="0.25">
      <c r="A391" s="193" t="s">
        <v>1379</v>
      </c>
      <c r="B391" s="199"/>
      <c r="C391" s="167"/>
      <c r="D391" s="193"/>
      <c r="E391" s="200"/>
      <c r="F391" s="166"/>
      <c r="G391" s="166" t="str">
        <f t="shared" si="23"/>
        <v/>
      </c>
    </row>
    <row r="392" spans="1:7" s="159" customFormat="1" x14ac:dyDescent="0.25">
      <c r="A392" s="193" t="s">
        <v>1380</v>
      </c>
      <c r="B392" s="199"/>
      <c r="C392" s="167"/>
      <c r="D392" s="193"/>
      <c r="E392" s="200"/>
      <c r="F392" s="166"/>
      <c r="G392" s="166" t="str">
        <f t="shared" si="23"/>
        <v/>
      </c>
    </row>
    <row r="393" spans="1:7" s="159" customFormat="1" x14ac:dyDescent="0.25">
      <c r="A393" s="193" t="s">
        <v>1381</v>
      </c>
      <c r="B393" s="199"/>
      <c r="C393" s="167"/>
      <c r="D393" s="193"/>
      <c r="E393" s="200"/>
      <c r="F393" s="166"/>
      <c r="G393" s="166" t="str">
        <f t="shared" si="23"/>
        <v/>
      </c>
    </row>
    <row r="394" spans="1:7" s="159" customFormat="1" x14ac:dyDescent="0.25">
      <c r="A394" s="193" t="s">
        <v>1382</v>
      </c>
      <c r="B394" s="193"/>
      <c r="C394" s="201"/>
      <c r="D394" s="193"/>
      <c r="E394" s="200"/>
      <c r="F394" s="200"/>
      <c r="G394" s="200"/>
    </row>
    <row r="395" spans="1:7" s="159" customFormat="1" x14ac:dyDescent="0.25">
      <c r="A395" s="193" t="s">
        <v>1383</v>
      </c>
      <c r="B395" s="193"/>
      <c r="C395" s="201"/>
      <c r="D395" s="193"/>
      <c r="E395" s="200"/>
      <c r="F395" s="200"/>
      <c r="G395" s="200"/>
    </row>
    <row r="396" spans="1:7" s="159" customFormat="1" x14ac:dyDescent="0.25">
      <c r="A396" s="193" t="s">
        <v>1384</v>
      </c>
      <c r="B396" s="193"/>
      <c r="C396" s="201"/>
      <c r="D396" s="193"/>
      <c r="E396" s="200"/>
      <c r="F396" s="200"/>
      <c r="G396" s="200"/>
    </row>
    <row r="397" spans="1:7" s="159" customFormat="1" x14ac:dyDescent="0.25">
      <c r="A397" s="193" t="s">
        <v>1385</v>
      </c>
      <c r="B397" s="193"/>
      <c r="C397" s="201"/>
      <c r="D397" s="193"/>
      <c r="E397" s="200"/>
      <c r="F397" s="200"/>
      <c r="G397" s="200"/>
    </row>
    <row r="398" spans="1:7" s="159" customFormat="1" x14ac:dyDescent="0.25">
      <c r="A398" s="193" t="s">
        <v>1386</v>
      </c>
      <c r="B398" s="193"/>
      <c r="C398" s="201"/>
      <c r="D398" s="193"/>
      <c r="E398" s="200"/>
      <c r="F398" s="200"/>
      <c r="G398" s="200"/>
    </row>
    <row r="399" spans="1:7" s="159" customFormat="1" x14ac:dyDescent="0.25">
      <c r="A399" s="193" t="s">
        <v>1387</v>
      </c>
      <c r="B399" s="193"/>
      <c r="C399" s="201"/>
      <c r="D399" s="193"/>
      <c r="E399" s="200"/>
      <c r="F399" s="200"/>
      <c r="G399" s="200"/>
    </row>
    <row r="400" spans="1:7" s="159" customFormat="1" x14ac:dyDescent="0.25">
      <c r="A400" s="193" t="s">
        <v>1388</v>
      </c>
      <c r="B400" s="193"/>
      <c r="C400" s="201"/>
      <c r="D400" s="193"/>
      <c r="E400" s="200"/>
      <c r="F400" s="200"/>
      <c r="G400" s="200"/>
    </row>
    <row r="401" spans="1:7" s="159" customFormat="1" x14ac:dyDescent="0.25">
      <c r="A401" s="193" t="s">
        <v>1389</v>
      </c>
      <c r="B401" s="193"/>
      <c r="C401" s="201"/>
      <c r="D401" s="193"/>
      <c r="E401" s="200"/>
      <c r="F401" s="200"/>
      <c r="G401" s="200"/>
    </row>
    <row r="402" spans="1:7" s="159" customFormat="1" x14ac:dyDescent="0.25">
      <c r="A402" s="193" t="s">
        <v>1390</v>
      </c>
      <c r="B402" s="193"/>
      <c r="C402" s="201"/>
      <c r="D402" s="193"/>
      <c r="E402" s="200"/>
      <c r="F402" s="200"/>
      <c r="G402" s="200"/>
    </row>
    <row r="403" spans="1:7" s="159" customFormat="1" x14ac:dyDescent="0.25">
      <c r="A403" s="193" t="s">
        <v>1391</v>
      </c>
      <c r="B403" s="193"/>
      <c r="C403" s="201"/>
      <c r="D403" s="193"/>
      <c r="E403" s="200"/>
      <c r="F403" s="200"/>
      <c r="G403" s="200"/>
    </row>
    <row r="404" spans="1:7" s="159" customFormat="1" x14ac:dyDescent="0.25">
      <c r="A404" s="193" t="s">
        <v>1392</v>
      </c>
      <c r="B404" s="193"/>
      <c r="C404" s="201"/>
      <c r="D404" s="193"/>
      <c r="E404" s="200"/>
      <c r="F404" s="200"/>
      <c r="G404" s="200"/>
    </row>
    <row r="405" spans="1:7" s="159" customFormat="1" x14ac:dyDescent="0.25">
      <c r="A405" s="193" t="s">
        <v>1393</v>
      </c>
      <c r="B405" s="193"/>
      <c r="C405" s="201"/>
      <c r="D405" s="193"/>
      <c r="E405" s="200"/>
      <c r="F405" s="200"/>
      <c r="G405" s="200"/>
    </row>
    <row r="406" spans="1:7" s="159" customFormat="1" x14ac:dyDescent="0.25">
      <c r="A406" s="193" t="s">
        <v>1394</v>
      </c>
      <c r="B406" s="193"/>
      <c r="C406" s="201"/>
      <c r="D406" s="193"/>
      <c r="E406" s="200"/>
      <c r="F406" s="200"/>
      <c r="G406" s="200"/>
    </row>
    <row r="407" spans="1:7" s="159" customFormat="1" x14ac:dyDescent="0.25">
      <c r="A407" s="193" t="s">
        <v>1395</v>
      </c>
      <c r="B407" s="193"/>
      <c r="C407" s="201"/>
      <c r="D407" s="193"/>
      <c r="E407" s="200"/>
      <c r="F407" s="200"/>
      <c r="G407" s="200"/>
    </row>
    <row r="408" spans="1:7" s="159" customFormat="1" x14ac:dyDescent="0.25">
      <c r="A408" s="193" t="s">
        <v>1396</v>
      </c>
      <c r="B408" s="193"/>
      <c r="C408" s="201"/>
      <c r="D408" s="193"/>
      <c r="E408" s="200"/>
      <c r="F408" s="200"/>
      <c r="G408" s="200"/>
    </row>
    <row r="409" spans="1:7" s="159" customFormat="1" x14ac:dyDescent="0.25">
      <c r="A409" s="193" t="s">
        <v>1397</v>
      </c>
      <c r="B409" s="193"/>
      <c r="C409" s="201"/>
      <c r="D409" s="193"/>
      <c r="E409" s="200"/>
      <c r="F409" s="200"/>
      <c r="G409" s="200"/>
    </row>
    <row r="410" spans="1:7" s="159" customFormat="1" x14ac:dyDescent="0.25">
      <c r="A410" s="193" t="s">
        <v>1398</v>
      </c>
      <c r="B410" s="193"/>
      <c r="C410" s="201"/>
      <c r="D410" s="193"/>
      <c r="E410" s="200"/>
      <c r="F410" s="200"/>
      <c r="G410" s="200"/>
    </row>
    <row r="411" spans="1:7" s="159" customFormat="1" x14ac:dyDescent="0.25">
      <c r="A411" s="193" t="s">
        <v>1399</v>
      </c>
      <c r="B411" s="193"/>
      <c r="C411" s="201"/>
      <c r="D411" s="193"/>
      <c r="E411" s="200"/>
      <c r="F411" s="200"/>
      <c r="G411" s="200"/>
    </row>
    <row r="412" spans="1:7" s="159" customFormat="1" x14ac:dyDescent="0.25">
      <c r="A412" s="193" t="s">
        <v>1400</v>
      </c>
      <c r="B412" s="193"/>
      <c r="C412" s="201"/>
      <c r="D412" s="193"/>
      <c r="E412" s="200"/>
      <c r="F412" s="200"/>
      <c r="G412" s="200"/>
    </row>
    <row r="413" spans="1:7" s="174" customFormat="1" x14ac:dyDescent="0.25">
      <c r="A413" s="193" t="s">
        <v>1401</v>
      </c>
      <c r="B413" s="193"/>
      <c r="C413" s="201"/>
      <c r="D413" s="193"/>
      <c r="E413" s="200"/>
      <c r="F413" s="200"/>
      <c r="G413" s="200"/>
    </row>
    <row r="414" spans="1:7" s="174" customFormat="1" x14ac:dyDescent="0.25">
      <c r="A414" s="193" t="s">
        <v>1402</v>
      </c>
      <c r="B414" s="193"/>
      <c r="C414" s="201"/>
      <c r="D414" s="193"/>
      <c r="E414" s="200"/>
      <c r="F414" s="200"/>
      <c r="G414" s="200"/>
    </row>
    <row r="415" spans="1:7" s="174" customFormat="1" x14ac:dyDescent="0.25">
      <c r="A415" s="193" t="s">
        <v>1403</v>
      </c>
      <c r="B415" s="193"/>
      <c r="C415" s="201"/>
      <c r="D415" s="193"/>
      <c r="E415" s="200"/>
      <c r="F415" s="200"/>
      <c r="G415" s="200"/>
    </row>
    <row r="416" spans="1:7" s="174" customFormat="1" x14ac:dyDescent="0.25">
      <c r="A416" s="193" t="s">
        <v>1404</v>
      </c>
      <c r="B416" s="193"/>
      <c r="C416" s="201"/>
      <c r="D416" s="193"/>
      <c r="E416" s="200"/>
      <c r="F416" s="200"/>
      <c r="G416" s="200"/>
    </row>
    <row r="417" spans="1:7" s="174" customFormat="1" x14ac:dyDescent="0.25">
      <c r="A417" s="193" t="s">
        <v>1405</v>
      </c>
      <c r="B417" s="193"/>
      <c r="C417" s="201"/>
      <c r="D417" s="193"/>
      <c r="E417" s="200"/>
      <c r="F417" s="200"/>
      <c r="G417" s="200"/>
    </row>
    <row r="418" spans="1:7" s="174" customFormat="1" x14ac:dyDescent="0.25">
      <c r="A418" s="193" t="s">
        <v>1406</v>
      </c>
      <c r="B418" s="193"/>
      <c r="C418" s="201"/>
      <c r="D418" s="193"/>
      <c r="E418" s="200"/>
      <c r="F418" s="200"/>
      <c r="G418" s="200"/>
    </row>
    <row r="419" spans="1:7" s="174" customFormat="1" x14ac:dyDescent="0.25">
      <c r="A419" s="193" t="s">
        <v>1407</v>
      </c>
      <c r="B419" s="193"/>
      <c r="C419" s="201"/>
      <c r="D419" s="193"/>
      <c r="E419" s="200"/>
      <c r="F419" s="200"/>
      <c r="G419" s="200"/>
    </row>
    <row r="420" spans="1:7" s="174" customFormat="1" x14ac:dyDescent="0.25">
      <c r="A420" s="193" t="s">
        <v>1408</v>
      </c>
      <c r="B420" s="193"/>
      <c r="C420" s="201"/>
      <c r="D420" s="193"/>
      <c r="E420" s="200"/>
      <c r="F420" s="200"/>
      <c r="G420" s="200"/>
    </row>
    <row r="421" spans="1:7" s="174" customFormat="1" x14ac:dyDescent="0.25">
      <c r="A421" s="193" t="s">
        <v>1409</v>
      </c>
      <c r="B421" s="193"/>
      <c r="C421" s="201"/>
      <c r="D421" s="193"/>
      <c r="E421" s="200"/>
      <c r="F421" s="200"/>
      <c r="G421" s="200"/>
    </row>
    <row r="422" spans="1:7" s="159" customFormat="1" x14ac:dyDescent="0.25">
      <c r="A422" s="193" t="s">
        <v>1410</v>
      </c>
      <c r="B422" s="193"/>
      <c r="C422" s="201"/>
      <c r="D422" s="193"/>
      <c r="E422" s="200"/>
      <c r="F422" s="200"/>
      <c r="G422" s="200"/>
    </row>
    <row r="423" spans="1:7" ht="18.75" x14ac:dyDescent="0.25">
      <c r="A423" s="121"/>
      <c r="B423" s="122" t="s">
        <v>688</v>
      </c>
      <c r="C423" s="121"/>
      <c r="D423" s="121"/>
      <c r="E423" s="121"/>
      <c r="F423" s="123"/>
      <c r="G423" s="123"/>
    </row>
    <row r="424" spans="1:7" ht="15" customHeight="1" x14ac:dyDescent="0.25">
      <c r="A424" s="108"/>
      <c r="B424" s="108" t="s">
        <v>1295</v>
      </c>
      <c r="C424" s="108" t="s">
        <v>579</v>
      </c>
      <c r="D424" s="108" t="s">
        <v>580</v>
      </c>
      <c r="E424" s="108"/>
      <c r="F424" s="108" t="s">
        <v>411</v>
      </c>
      <c r="G424" s="108" t="s">
        <v>581</v>
      </c>
    </row>
    <row r="425" spans="1:7" x14ac:dyDescent="0.25">
      <c r="A425" s="193" t="s">
        <v>1180</v>
      </c>
      <c r="B425" s="97" t="s">
        <v>583</v>
      </c>
      <c r="C425" s="151" t="s">
        <v>736</v>
      </c>
      <c r="D425" s="124" t="s">
        <v>736</v>
      </c>
      <c r="E425" s="124"/>
      <c r="F425" s="125"/>
      <c r="G425" s="125"/>
    </row>
    <row r="426" spans="1:7" x14ac:dyDescent="0.25">
      <c r="A426" s="202"/>
      <c r="D426" s="124"/>
      <c r="E426" s="124"/>
      <c r="F426" s="125"/>
      <c r="G426" s="125"/>
    </row>
    <row r="427" spans="1:7" x14ac:dyDescent="0.25">
      <c r="A427" s="193"/>
      <c r="B427" s="97" t="s">
        <v>584</v>
      </c>
      <c r="D427" s="124"/>
      <c r="E427" s="124"/>
      <c r="F427" s="125"/>
      <c r="G427" s="125"/>
    </row>
    <row r="428" spans="1:7" x14ac:dyDescent="0.25">
      <c r="A428" s="193" t="s">
        <v>1181</v>
      </c>
      <c r="B428" s="118"/>
      <c r="C428" s="151"/>
      <c r="D428" s="154"/>
      <c r="E428" s="124"/>
      <c r="F428" s="150" t="str">
        <f t="shared" ref="F428:F451" si="24">IF($C$452=0,"",IF(C428="[for completion]","",C428/$C$452))</f>
        <v/>
      </c>
      <c r="G428" s="150" t="str">
        <f t="shared" ref="G428:G451" si="25">IF($D$452=0,"",IF(D428="[for completion]","",D428/$D$452))</f>
        <v/>
      </c>
    </row>
    <row r="429" spans="1:7" x14ac:dyDescent="0.25">
      <c r="A429" s="193" t="s">
        <v>1182</v>
      </c>
      <c r="B429" s="118"/>
      <c r="C429" s="151"/>
      <c r="D429" s="154"/>
      <c r="E429" s="124"/>
      <c r="F429" s="150" t="str">
        <f t="shared" si="24"/>
        <v/>
      </c>
      <c r="G429" s="150" t="str">
        <f t="shared" si="25"/>
        <v/>
      </c>
    </row>
    <row r="430" spans="1:7" x14ac:dyDescent="0.25">
      <c r="A430" s="193" t="s">
        <v>1183</v>
      </c>
      <c r="B430" s="118"/>
      <c r="C430" s="151"/>
      <c r="D430" s="154"/>
      <c r="E430" s="124"/>
      <c r="F430" s="150" t="str">
        <f t="shared" si="24"/>
        <v/>
      </c>
      <c r="G430" s="150" t="str">
        <f t="shared" si="25"/>
        <v/>
      </c>
    </row>
    <row r="431" spans="1:7" x14ac:dyDescent="0.25">
      <c r="A431" s="193" t="s">
        <v>1184</v>
      </c>
      <c r="B431" s="118"/>
      <c r="C431" s="151"/>
      <c r="D431" s="154"/>
      <c r="E431" s="124"/>
      <c r="F431" s="150" t="str">
        <f t="shared" si="24"/>
        <v/>
      </c>
      <c r="G431" s="150" t="str">
        <f t="shared" si="25"/>
        <v/>
      </c>
    </row>
    <row r="432" spans="1:7" x14ac:dyDescent="0.25">
      <c r="A432" s="193" t="s">
        <v>1185</v>
      </c>
      <c r="B432" s="118"/>
      <c r="C432" s="151"/>
      <c r="D432" s="154"/>
      <c r="E432" s="124"/>
      <c r="F432" s="150" t="str">
        <f t="shared" si="24"/>
        <v/>
      </c>
      <c r="G432" s="150" t="str">
        <f t="shared" si="25"/>
        <v/>
      </c>
    </row>
    <row r="433" spans="1:7" x14ac:dyDescent="0.25">
      <c r="A433" s="193" t="s">
        <v>1186</v>
      </c>
      <c r="B433" s="118"/>
      <c r="C433" s="151"/>
      <c r="D433" s="154"/>
      <c r="E433" s="124"/>
      <c r="F433" s="150" t="str">
        <f t="shared" si="24"/>
        <v/>
      </c>
      <c r="G433" s="150" t="str">
        <f t="shared" si="25"/>
        <v/>
      </c>
    </row>
    <row r="434" spans="1:7" x14ac:dyDescent="0.25">
      <c r="A434" s="193" t="s">
        <v>1187</v>
      </c>
      <c r="B434" s="118"/>
      <c r="C434" s="151"/>
      <c r="D434" s="154"/>
      <c r="E434" s="124"/>
      <c r="F434" s="150" t="str">
        <f t="shared" si="24"/>
        <v/>
      </c>
      <c r="G434" s="150" t="str">
        <f t="shared" si="25"/>
        <v/>
      </c>
    </row>
    <row r="435" spans="1:7" x14ac:dyDescent="0.25">
      <c r="A435" s="193" t="s">
        <v>1188</v>
      </c>
      <c r="B435" s="118"/>
      <c r="C435" s="151"/>
      <c r="D435" s="154"/>
      <c r="E435" s="124"/>
      <c r="F435" s="150" t="str">
        <f t="shared" si="24"/>
        <v/>
      </c>
      <c r="G435" s="150" t="str">
        <f t="shared" si="25"/>
        <v/>
      </c>
    </row>
    <row r="436" spans="1:7" x14ac:dyDescent="0.25">
      <c r="A436" s="193" t="s">
        <v>1189</v>
      </c>
      <c r="B436" s="164"/>
      <c r="C436" s="151"/>
      <c r="D436" s="154"/>
      <c r="E436" s="124"/>
      <c r="F436" s="150" t="str">
        <f t="shared" si="24"/>
        <v/>
      </c>
      <c r="G436" s="150" t="str">
        <f t="shared" si="25"/>
        <v/>
      </c>
    </row>
    <row r="437" spans="1:7" x14ac:dyDescent="0.25">
      <c r="A437" s="193" t="s">
        <v>1296</v>
      </c>
      <c r="B437" s="118"/>
      <c r="C437" s="151"/>
      <c r="D437" s="154"/>
      <c r="E437" s="118"/>
      <c r="F437" s="150" t="str">
        <f t="shared" si="24"/>
        <v/>
      </c>
      <c r="G437" s="150" t="str">
        <f t="shared" si="25"/>
        <v/>
      </c>
    </row>
    <row r="438" spans="1:7" x14ac:dyDescent="0.25">
      <c r="A438" s="193" t="s">
        <v>1297</v>
      </c>
      <c r="B438" s="118"/>
      <c r="C438" s="151"/>
      <c r="D438" s="154"/>
      <c r="E438" s="118"/>
      <c r="F438" s="150" t="str">
        <f t="shared" si="24"/>
        <v/>
      </c>
      <c r="G438" s="150" t="str">
        <f t="shared" si="25"/>
        <v/>
      </c>
    </row>
    <row r="439" spans="1:7" x14ac:dyDescent="0.25">
      <c r="A439" s="193" t="s">
        <v>1298</v>
      </c>
      <c r="B439" s="118"/>
      <c r="C439" s="151"/>
      <c r="D439" s="154"/>
      <c r="E439" s="118"/>
      <c r="F439" s="150" t="str">
        <f t="shared" si="24"/>
        <v/>
      </c>
      <c r="G439" s="150" t="str">
        <f t="shared" si="25"/>
        <v/>
      </c>
    </row>
    <row r="440" spans="1:7" x14ac:dyDescent="0.25">
      <c r="A440" s="193" t="s">
        <v>1299</v>
      </c>
      <c r="B440" s="118"/>
      <c r="C440" s="151"/>
      <c r="D440" s="154"/>
      <c r="E440" s="118"/>
      <c r="F440" s="150" t="str">
        <f t="shared" si="24"/>
        <v/>
      </c>
      <c r="G440" s="150" t="str">
        <f t="shared" si="25"/>
        <v/>
      </c>
    </row>
    <row r="441" spans="1:7" x14ac:dyDescent="0.25">
      <c r="A441" s="193" t="s">
        <v>1300</v>
      </c>
      <c r="B441" s="118"/>
      <c r="C441" s="151"/>
      <c r="D441" s="154"/>
      <c r="E441" s="118"/>
      <c r="F441" s="150" t="str">
        <f t="shared" si="24"/>
        <v/>
      </c>
      <c r="G441" s="150" t="str">
        <f t="shared" si="25"/>
        <v/>
      </c>
    </row>
    <row r="442" spans="1:7" x14ac:dyDescent="0.25">
      <c r="A442" s="193" t="s">
        <v>1301</v>
      </c>
      <c r="B442" s="118"/>
      <c r="C442" s="151"/>
      <c r="D442" s="154"/>
      <c r="E442" s="118"/>
      <c r="F442" s="150" t="str">
        <f t="shared" si="24"/>
        <v/>
      </c>
      <c r="G442" s="150" t="str">
        <f t="shared" si="25"/>
        <v/>
      </c>
    </row>
    <row r="443" spans="1:7" x14ac:dyDescent="0.25">
      <c r="A443" s="193" t="s">
        <v>1302</v>
      </c>
      <c r="B443" s="118"/>
      <c r="C443" s="151"/>
      <c r="D443" s="154"/>
      <c r="F443" s="150" t="str">
        <f t="shared" si="24"/>
        <v/>
      </c>
      <c r="G443" s="150" t="str">
        <f t="shared" si="25"/>
        <v/>
      </c>
    </row>
    <row r="444" spans="1:7" x14ac:dyDescent="0.25">
      <c r="A444" s="193" t="s">
        <v>1303</v>
      </c>
      <c r="B444" s="118"/>
      <c r="C444" s="151"/>
      <c r="D444" s="154"/>
      <c r="E444" s="113"/>
      <c r="F444" s="150" t="str">
        <f t="shared" si="24"/>
        <v/>
      </c>
      <c r="G444" s="150" t="str">
        <f t="shared" si="25"/>
        <v/>
      </c>
    </row>
    <row r="445" spans="1:7" x14ac:dyDescent="0.25">
      <c r="A445" s="193" t="s">
        <v>1304</v>
      </c>
      <c r="B445" s="118"/>
      <c r="C445" s="151"/>
      <c r="D445" s="154"/>
      <c r="E445" s="113"/>
      <c r="F445" s="150" t="str">
        <f t="shared" si="24"/>
        <v/>
      </c>
      <c r="G445" s="150" t="str">
        <f t="shared" si="25"/>
        <v/>
      </c>
    </row>
    <row r="446" spans="1:7" x14ac:dyDescent="0.25">
      <c r="A446" s="193" t="s">
        <v>1305</v>
      </c>
      <c r="B446" s="118"/>
      <c r="C446" s="151"/>
      <c r="D446" s="154"/>
      <c r="E446" s="113"/>
      <c r="F446" s="150" t="str">
        <f t="shared" si="24"/>
        <v/>
      </c>
      <c r="G446" s="150" t="str">
        <f t="shared" si="25"/>
        <v/>
      </c>
    </row>
    <row r="447" spans="1:7" x14ac:dyDescent="0.25">
      <c r="A447" s="193" t="s">
        <v>1306</v>
      </c>
      <c r="B447" s="118"/>
      <c r="C447" s="151"/>
      <c r="D447" s="154"/>
      <c r="E447" s="113"/>
      <c r="F447" s="150" t="str">
        <f t="shared" si="24"/>
        <v/>
      </c>
      <c r="G447" s="150" t="str">
        <f t="shared" si="25"/>
        <v/>
      </c>
    </row>
    <row r="448" spans="1:7" x14ac:dyDescent="0.25">
      <c r="A448" s="193" t="s">
        <v>1307</v>
      </c>
      <c r="B448" s="118"/>
      <c r="C448" s="151"/>
      <c r="D448" s="154"/>
      <c r="E448" s="113"/>
      <c r="F448" s="150" t="str">
        <f t="shared" si="24"/>
        <v/>
      </c>
      <c r="G448" s="150" t="str">
        <f t="shared" si="25"/>
        <v/>
      </c>
    </row>
    <row r="449" spans="1:7" x14ac:dyDescent="0.25">
      <c r="A449" s="193" t="s">
        <v>1308</v>
      </c>
      <c r="B449" s="118"/>
      <c r="C449" s="151"/>
      <c r="D449" s="154"/>
      <c r="E449" s="113"/>
      <c r="F449" s="150" t="str">
        <f t="shared" si="24"/>
        <v/>
      </c>
      <c r="G449" s="150" t="str">
        <f t="shared" si="25"/>
        <v/>
      </c>
    </row>
    <row r="450" spans="1:7" x14ac:dyDescent="0.25">
      <c r="A450" s="193" t="s">
        <v>1309</v>
      </c>
      <c r="B450" s="118"/>
      <c r="C450" s="151"/>
      <c r="D450" s="154"/>
      <c r="E450" s="113"/>
      <c r="F450" s="150" t="str">
        <f t="shared" si="24"/>
        <v/>
      </c>
      <c r="G450" s="150" t="str">
        <f t="shared" si="25"/>
        <v/>
      </c>
    </row>
    <row r="451" spans="1:7" x14ac:dyDescent="0.25">
      <c r="A451" s="193" t="s">
        <v>1310</v>
      </c>
      <c r="B451" s="118"/>
      <c r="C451" s="151"/>
      <c r="D451" s="154"/>
      <c r="E451" s="113"/>
      <c r="F451" s="150" t="str">
        <f t="shared" si="24"/>
        <v/>
      </c>
      <c r="G451" s="150" t="str">
        <f t="shared" si="25"/>
        <v/>
      </c>
    </row>
    <row r="452" spans="1:7" x14ac:dyDescent="0.25">
      <c r="A452" s="193" t="s">
        <v>1311</v>
      </c>
      <c r="B452" s="164" t="s">
        <v>87</v>
      </c>
      <c r="C452" s="157">
        <f>SUM(C428:C451)</f>
        <v>0</v>
      </c>
      <c r="D452" s="155">
        <f>SUM(D428:D451)</f>
        <v>0</v>
      </c>
      <c r="E452" s="113"/>
      <c r="F452" s="156">
        <f>SUM(F428:F451)</f>
        <v>0</v>
      </c>
      <c r="G452" s="156">
        <f>SUM(G428:G451)</f>
        <v>0</v>
      </c>
    </row>
    <row r="453" spans="1:7" ht="15" customHeight="1" x14ac:dyDescent="0.25">
      <c r="A453" s="108"/>
      <c r="B453" s="108" t="s">
        <v>1312</v>
      </c>
      <c r="C453" s="108" t="s">
        <v>579</v>
      </c>
      <c r="D453" s="108" t="s">
        <v>580</v>
      </c>
      <c r="E453" s="108"/>
      <c r="F453" s="108" t="s">
        <v>411</v>
      </c>
      <c r="G453" s="108" t="s">
        <v>581</v>
      </c>
    </row>
    <row r="454" spans="1:7" x14ac:dyDescent="0.25">
      <c r="A454" s="193" t="s">
        <v>1190</v>
      </c>
      <c r="B454" s="97" t="s">
        <v>612</v>
      </c>
      <c r="C454" s="208" t="s">
        <v>736</v>
      </c>
      <c r="D454" s="378" t="s">
        <v>736</v>
      </c>
      <c r="G454" s="97"/>
    </row>
    <row r="455" spans="1:7" x14ac:dyDescent="0.25">
      <c r="A455" s="193"/>
      <c r="G455" s="97"/>
    </row>
    <row r="456" spans="1:7" x14ac:dyDescent="0.25">
      <c r="A456" s="193"/>
      <c r="B456" s="118" t="s">
        <v>613</v>
      </c>
      <c r="G456" s="97"/>
    </row>
    <row r="457" spans="1:7" x14ac:dyDescent="0.25">
      <c r="A457" s="193" t="s">
        <v>1191</v>
      </c>
      <c r="B457" s="97" t="s">
        <v>615</v>
      </c>
      <c r="C457" s="378" t="s">
        <v>736</v>
      </c>
      <c r="D457" s="378" t="s">
        <v>736</v>
      </c>
      <c r="F457" s="150" t="str">
        <f>IF($C$465=0,"",IF(C457="[for completion]","",C457/$C$465))</f>
        <v/>
      </c>
      <c r="G457" s="150" t="str">
        <f>IF($D$465=0,"",IF(D457="[for completion]","",D457/$D$465))</f>
        <v/>
      </c>
    </row>
    <row r="458" spans="1:7" x14ac:dyDescent="0.25">
      <c r="A458" s="193" t="s">
        <v>1192</v>
      </c>
      <c r="B458" s="97" t="s">
        <v>617</v>
      </c>
      <c r="C458" s="378" t="s">
        <v>736</v>
      </c>
      <c r="D458" s="378" t="s">
        <v>736</v>
      </c>
      <c r="F458" s="150" t="str">
        <f t="shared" ref="F458:F471" si="26">IF($C$465=0,"",IF(C458="[for completion]","",C458/$C$465))</f>
        <v/>
      </c>
      <c r="G458" s="150" t="str">
        <f t="shared" ref="G458:G471" si="27">IF($D$465=0,"",IF(D458="[for completion]","",D458/$D$465))</f>
        <v/>
      </c>
    </row>
    <row r="459" spans="1:7" x14ac:dyDescent="0.25">
      <c r="A459" s="193" t="s">
        <v>1193</v>
      </c>
      <c r="B459" s="97" t="s">
        <v>619</v>
      </c>
      <c r="C459" s="378" t="s">
        <v>736</v>
      </c>
      <c r="D459" s="378" t="s">
        <v>736</v>
      </c>
      <c r="F459" s="150" t="str">
        <f t="shared" si="26"/>
        <v/>
      </c>
      <c r="G459" s="150" t="str">
        <f t="shared" si="27"/>
        <v/>
      </c>
    </row>
    <row r="460" spans="1:7" x14ac:dyDescent="0.25">
      <c r="A460" s="193" t="s">
        <v>1194</v>
      </c>
      <c r="B460" s="97" t="s">
        <v>621</v>
      </c>
      <c r="C460" s="378" t="s">
        <v>736</v>
      </c>
      <c r="D460" s="378" t="s">
        <v>736</v>
      </c>
      <c r="F460" s="150" t="str">
        <f t="shared" si="26"/>
        <v/>
      </c>
      <c r="G460" s="150" t="str">
        <f t="shared" si="27"/>
        <v/>
      </c>
    </row>
    <row r="461" spans="1:7" x14ac:dyDescent="0.25">
      <c r="A461" s="193" t="s">
        <v>1195</v>
      </c>
      <c r="B461" s="97" t="s">
        <v>623</v>
      </c>
      <c r="C461" s="378" t="s">
        <v>736</v>
      </c>
      <c r="D461" s="378" t="s">
        <v>736</v>
      </c>
      <c r="F461" s="150" t="str">
        <f t="shared" si="26"/>
        <v/>
      </c>
      <c r="G461" s="150" t="str">
        <f t="shared" si="27"/>
        <v/>
      </c>
    </row>
    <row r="462" spans="1:7" x14ac:dyDescent="0.25">
      <c r="A462" s="193" t="s">
        <v>1196</v>
      </c>
      <c r="B462" s="97" t="s">
        <v>625</v>
      </c>
      <c r="C462" s="378" t="s">
        <v>736</v>
      </c>
      <c r="D462" s="378" t="s">
        <v>736</v>
      </c>
      <c r="F462" s="150" t="str">
        <f t="shared" si="26"/>
        <v/>
      </c>
      <c r="G462" s="150" t="str">
        <f t="shared" si="27"/>
        <v/>
      </c>
    </row>
    <row r="463" spans="1:7" x14ac:dyDescent="0.25">
      <c r="A463" s="193" t="s">
        <v>1197</v>
      </c>
      <c r="B463" s="97" t="s">
        <v>627</v>
      </c>
      <c r="C463" s="378" t="s">
        <v>736</v>
      </c>
      <c r="D463" s="378" t="s">
        <v>736</v>
      </c>
      <c r="F463" s="150" t="str">
        <f t="shared" si="26"/>
        <v/>
      </c>
      <c r="G463" s="150" t="str">
        <f t="shared" si="27"/>
        <v/>
      </c>
    </row>
    <row r="464" spans="1:7" x14ac:dyDescent="0.25">
      <c r="A464" s="193" t="s">
        <v>1198</v>
      </c>
      <c r="B464" s="97" t="s">
        <v>629</v>
      </c>
      <c r="C464" s="378" t="s">
        <v>736</v>
      </c>
      <c r="D464" s="378" t="s">
        <v>736</v>
      </c>
      <c r="F464" s="150" t="str">
        <f t="shared" si="26"/>
        <v/>
      </c>
      <c r="G464" s="150" t="str">
        <f t="shared" si="27"/>
        <v/>
      </c>
    </row>
    <row r="465" spans="1:7" x14ac:dyDescent="0.25">
      <c r="A465" s="193" t="s">
        <v>1199</v>
      </c>
      <c r="B465" s="127" t="s">
        <v>87</v>
      </c>
      <c r="C465" s="151">
        <f>SUM(C457:C464)</f>
        <v>0</v>
      </c>
      <c r="D465" s="154">
        <f>SUM(D457:D464)</f>
        <v>0</v>
      </c>
      <c r="F465" s="131">
        <f>SUM(F457:F464)</f>
        <v>0</v>
      </c>
      <c r="G465" s="131">
        <f>SUM(G457:G464)</f>
        <v>0</v>
      </c>
    </row>
    <row r="466" spans="1:7" outlineLevel="1" x14ac:dyDescent="0.25">
      <c r="A466" s="193" t="s">
        <v>1200</v>
      </c>
      <c r="B466" s="114"/>
      <c r="C466" s="151"/>
      <c r="D466" s="154"/>
      <c r="F466" s="150" t="str">
        <f t="shared" si="26"/>
        <v/>
      </c>
      <c r="G466" s="150" t="str">
        <f t="shared" si="27"/>
        <v/>
      </c>
    </row>
    <row r="467" spans="1:7" outlineLevel="1" x14ac:dyDescent="0.25">
      <c r="A467" s="193" t="s">
        <v>1201</v>
      </c>
      <c r="B467" s="114"/>
      <c r="C467" s="151"/>
      <c r="D467" s="154"/>
      <c r="F467" s="150" t="str">
        <f t="shared" si="26"/>
        <v/>
      </c>
      <c r="G467" s="150" t="str">
        <f t="shared" si="27"/>
        <v/>
      </c>
    </row>
    <row r="468" spans="1:7" outlineLevel="1" x14ac:dyDescent="0.25">
      <c r="A468" s="193" t="s">
        <v>1202</v>
      </c>
      <c r="B468" s="114"/>
      <c r="C468" s="151"/>
      <c r="D468" s="154"/>
      <c r="F468" s="150" t="str">
        <f t="shared" si="26"/>
        <v/>
      </c>
      <c r="G468" s="150" t="str">
        <f t="shared" si="27"/>
        <v/>
      </c>
    </row>
    <row r="469" spans="1:7" outlineLevel="1" x14ac:dyDescent="0.25">
      <c r="A469" s="193" t="s">
        <v>1203</v>
      </c>
      <c r="B469" s="114"/>
      <c r="C469" s="151"/>
      <c r="D469" s="154"/>
      <c r="F469" s="150" t="str">
        <f t="shared" si="26"/>
        <v/>
      </c>
      <c r="G469" s="150" t="str">
        <f t="shared" si="27"/>
        <v/>
      </c>
    </row>
    <row r="470" spans="1:7" outlineLevel="1" x14ac:dyDescent="0.25">
      <c r="A470" s="193" t="s">
        <v>1204</v>
      </c>
      <c r="B470" s="114"/>
      <c r="C470" s="151"/>
      <c r="D470" s="154"/>
      <c r="F470" s="150" t="str">
        <f t="shared" si="26"/>
        <v/>
      </c>
      <c r="G470" s="150" t="str">
        <f t="shared" si="27"/>
        <v/>
      </c>
    </row>
    <row r="471" spans="1:7" outlineLevel="1" x14ac:dyDescent="0.25">
      <c r="A471" s="193" t="s">
        <v>1205</v>
      </c>
      <c r="B471" s="114"/>
      <c r="C471" s="151"/>
      <c r="D471" s="154"/>
      <c r="F471" s="150" t="str">
        <f t="shared" si="26"/>
        <v/>
      </c>
      <c r="G471" s="150" t="str">
        <f t="shared" si="27"/>
        <v/>
      </c>
    </row>
    <row r="472" spans="1:7" outlineLevel="1" x14ac:dyDescent="0.25">
      <c r="A472" s="193" t="s">
        <v>1206</v>
      </c>
      <c r="B472" s="114"/>
      <c r="F472" s="111"/>
      <c r="G472" s="111"/>
    </row>
    <row r="473" spans="1:7" outlineLevel="1" x14ac:dyDescent="0.25">
      <c r="A473" s="193" t="s">
        <v>1207</v>
      </c>
      <c r="B473" s="114"/>
      <c r="F473" s="111"/>
      <c r="G473" s="111"/>
    </row>
    <row r="474" spans="1:7" outlineLevel="1" x14ac:dyDescent="0.25">
      <c r="A474" s="193" t="s">
        <v>1208</v>
      </c>
      <c r="B474" s="114"/>
      <c r="F474" s="113"/>
      <c r="G474" s="113"/>
    </row>
    <row r="475" spans="1:7" ht="15" customHeight="1" x14ac:dyDescent="0.25">
      <c r="A475" s="108"/>
      <c r="B475" s="108" t="s">
        <v>1316</v>
      </c>
      <c r="C475" s="108" t="s">
        <v>579</v>
      </c>
      <c r="D475" s="108" t="s">
        <v>580</v>
      </c>
      <c r="E475" s="108"/>
      <c r="F475" s="108" t="s">
        <v>411</v>
      </c>
      <c r="G475" s="108" t="s">
        <v>581</v>
      </c>
    </row>
    <row r="476" spans="1:7" x14ac:dyDescent="0.25">
      <c r="A476" s="193" t="s">
        <v>1233</v>
      </c>
      <c r="B476" s="97" t="s">
        <v>612</v>
      </c>
      <c r="C476" s="131" t="s">
        <v>736</v>
      </c>
      <c r="D476" s="97" t="s">
        <v>736</v>
      </c>
      <c r="G476" s="97"/>
    </row>
    <row r="477" spans="1:7" x14ac:dyDescent="0.25">
      <c r="A477" s="193"/>
      <c r="G477" s="97"/>
    </row>
    <row r="478" spans="1:7" x14ac:dyDescent="0.25">
      <c r="A478" s="193"/>
      <c r="B478" s="118" t="s">
        <v>613</v>
      </c>
      <c r="G478" s="97"/>
    </row>
    <row r="479" spans="1:7" x14ac:dyDescent="0.25">
      <c r="A479" s="193" t="s">
        <v>1234</v>
      </c>
      <c r="B479" s="97" t="s">
        <v>615</v>
      </c>
      <c r="C479" s="208" t="s">
        <v>736</v>
      </c>
      <c r="D479" s="208" t="s">
        <v>736</v>
      </c>
      <c r="F479" s="150" t="str">
        <f>IF($C$487=0,"",IF(C479="[Mark as ND1 if not relevant]","",C479/$C$487))</f>
        <v/>
      </c>
      <c r="G479" s="150" t="str">
        <f>IF($D$487=0,"",IF(D479="[Mark as ND1 if not relevant]","",D479/$D$487))</f>
        <v/>
      </c>
    </row>
    <row r="480" spans="1:7" x14ac:dyDescent="0.25">
      <c r="A480" s="193" t="s">
        <v>1235</v>
      </c>
      <c r="B480" s="97" t="s">
        <v>617</v>
      </c>
      <c r="C480" s="208" t="s">
        <v>736</v>
      </c>
      <c r="D480" s="208" t="s">
        <v>736</v>
      </c>
      <c r="F480" s="150" t="str">
        <f t="shared" ref="F480:F486" si="28">IF($C$487=0,"",IF(C480="[Mark as ND1 if not relevant]","",C480/$C$487))</f>
        <v/>
      </c>
      <c r="G480" s="150" t="str">
        <f t="shared" ref="G480:G486" si="29">IF($D$487=0,"",IF(D480="[Mark as ND1 if not relevant]","",D480/$D$487))</f>
        <v/>
      </c>
    </row>
    <row r="481" spans="1:7" x14ac:dyDescent="0.25">
      <c r="A481" s="193" t="s">
        <v>1236</v>
      </c>
      <c r="B481" s="97" t="s">
        <v>619</v>
      </c>
      <c r="C481" s="208" t="s">
        <v>736</v>
      </c>
      <c r="D481" s="208" t="s">
        <v>736</v>
      </c>
      <c r="F481" s="150" t="str">
        <f t="shared" si="28"/>
        <v/>
      </c>
      <c r="G481" s="150" t="str">
        <f t="shared" si="29"/>
        <v/>
      </c>
    </row>
    <row r="482" spans="1:7" x14ac:dyDescent="0.25">
      <c r="A482" s="193" t="s">
        <v>1237</v>
      </c>
      <c r="B482" s="97" t="s">
        <v>621</v>
      </c>
      <c r="C482" s="208" t="s">
        <v>736</v>
      </c>
      <c r="D482" s="208" t="s">
        <v>736</v>
      </c>
      <c r="F482" s="150" t="str">
        <f t="shared" si="28"/>
        <v/>
      </c>
      <c r="G482" s="150" t="str">
        <f t="shared" si="29"/>
        <v/>
      </c>
    </row>
    <row r="483" spans="1:7" x14ac:dyDescent="0.25">
      <c r="A483" s="193" t="s">
        <v>1238</v>
      </c>
      <c r="B483" s="97" t="s">
        <v>623</v>
      </c>
      <c r="C483" s="208" t="s">
        <v>736</v>
      </c>
      <c r="D483" s="208" t="s">
        <v>736</v>
      </c>
      <c r="F483" s="150" t="str">
        <f t="shared" si="28"/>
        <v/>
      </c>
      <c r="G483" s="150" t="str">
        <f t="shared" si="29"/>
        <v/>
      </c>
    </row>
    <row r="484" spans="1:7" x14ac:dyDescent="0.25">
      <c r="A484" s="193" t="s">
        <v>1239</v>
      </c>
      <c r="B484" s="97" t="s">
        <v>625</v>
      </c>
      <c r="C484" s="208" t="s">
        <v>736</v>
      </c>
      <c r="D484" s="208" t="s">
        <v>736</v>
      </c>
      <c r="F484" s="150" t="str">
        <f t="shared" si="28"/>
        <v/>
      </c>
      <c r="G484" s="150" t="str">
        <f t="shared" si="29"/>
        <v/>
      </c>
    </row>
    <row r="485" spans="1:7" x14ac:dyDescent="0.25">
      <c r="A485" s="193" t="s">
        <v>1240</v>
      </c>
      <c r="B485" s="97" t="s">
        <v>627</v>
      </c>
      <c r="C485" s="208" t="s">
        <v>736</v>
      </c>
      <c r="D485" s="208" t="s">
        <v>736</v>
      </c>
      <c r="F485" s="150" t="str">
        <f t="shared" si="28"/>
        <v/>
      </c>
      <c r="G485" s="150" t="str">
        <f t="shared" si="29"/>
        <v/>
      </c>
    </row>
    <row r="486" spans="1:7" x14ac:dyDescent="0.25">
      <c r="A486" s="193" t="s">
        <v>1241</v>
      </c>
      <c r="B486" s="97" t="s">
        <v>629</v>
      </c>
      <c r="C486" s="208" t="s">
        <v>736</v>
      </c>
      <c r="D486" s="208" t="s">
        <v>736</v>
      </c>
      <c r="F486" s="150" t="str">
        <f t="shared" si="28"/>
        <v/>
      </c>
      <c r="G486" s="150" t="str">
        <f t="shared" si="29"/>
        <v/>
      </c>
    </row>
    <row r="487" spans="1:7" x14ac:dyDescent="0.25">
      <c r="A487" s="193" t="s">
        <v>1242</v>
      </c>
      <c r="B487" s="127" t="s">
        <v>87</v>
      </c>
      <c r="C487" s="151">
        <f>SUM(C479:C486)</f>
        <v>0</v>
      </c>
      <c r="D487" s="154">
        <f>SUM(D479:D486)</f>
        <v>0</v>
      </c>
      <c r="F487" s="131">
        <f>SUM(F479:F486)</f>
        <v>0</v>
      </c>
      <c r="G487" s="131">
        <f>SUM(G479:G486)</f>
        <v>0</v>
      </c>
    </row>
    <row r="488" spans="1:7" outlineLevel="1" x14ac:dyDescent="0.25">
      <c r="A488" s="193" t="s">
        <v>1243</v>
      </c>
      <c r="B488" s="114"/>
      <c r="C488" s="151"/>
      <c r="D488" s="154"/>
      <c r="F488" s="150" t="str">
        <f t="shared" ref="F488:F493" si="30">IF($C$487=0,"",IF(C488="[for completion]","",C488/$C$487))</f>
        <v/>
      </c>
      <c r="G488" s="150" t="str">
        <f t="shared" ref="G488:G493" si="31">IF($D$487=0,"",IF(D488="[for completion]","",D488/$D$487))</f>
        <v/>
      </c>
    </row>
    <row r="489" spans="1:7" outlineLevel="1" x14ac:dyDescent="0.25">
      <c r="A489" s="193" t="s">
        <v>1244</v>
      </c>
      <c r="B489" s="114"/>
      <c r="C489" s="151"/>
      <c r="D489" s="154"/>
      <c r="F489" s="150" t="str">
        <f t="shared" si="30"/>
        <v/>
      </c>
      <c r="G489" s="150" t="str">
        <f t="shared" si="31"/>
        <v/>
      </c>
    </row>
    <row r="490" spans="1:7" outlineLevel="1" x14ac:dyDescent="0.25">
      <c r="A490" s="193" t="s">
        <v>1245</v>
      </c>
      <c r="B490" s="114"/>
      <c r="C490" s="151"/>
      <c r="D490" s="154"/>
      <c r="F490" s="150" t="str">
        <f t="shared" si="30"/>
        <v/>
      </c>
      <c r="G490" s="150" t="str">
        <f t="shared" si="31"/>
        <v/>
      </c>
    </row>
    <row r="491" spans="1:7" outlineLevel="1" x14ac:dyDescent="0.25">
      <c r="A491" s="193" t="s">
        <v>1246</v>
      </c>
      <c r="B491" s="114"/>
      <c r="C491" s="151"/>
      <c r="D491" s="154"/>
      <c r="F491" s="150" t="str">
        <f t="shared" si="30"/>
        <v/>
      </c>
      <c r="G491" s="150" t="str">
        <f t="shared" si="31"/>
        <v/>
      </c>
    </row>
    <row r="492" spans="1:7" outlineLevel="1" x14ac:dyDescent="0.25">
      <c r="A492" s="193" t="s">
        <v>1247</v>
      </c>
      <c r="B492" s="114"/>
      <c r="C492" s="151"/>
      <c r="D492" s="154"/>
      <c r="F492" s="150" t="str">
        <f t="shared" si="30"/>
        <v/>
      </c>
      <c r="G492" s="150" t="str">
        <f t="shared" si="31"/>
        <v/>
      </c>
    </row>
    <row r="493" spans="1:7" outlineLevel="1" x14ac:dyDescent="0.25">
      <c r="A493" s="193" t="s">
        <v>1248</v>
      </c>
      <c r="B493" s="114"/>
      <c r="C493" s="151"/>
      <c r="D493" s="154"/>
      <c r="F493" s="150" t="str">
        <f t="shared" si="30"/>
        <v/>
      </c>
      <c r="G493" s="150" t="str">
        <f t="shared" si="31"/>
        <v/>
      </c>
    </row>
    <row r="494" spans="1:7" outlineLevel="1" x14ac:dyDescent="0.25">
      <c r="A494" s="193" t="s">
        <v>1249</v>
      </c>
      <c r="B494" s="114"/>
      <c r="F494" s="150"/>
      <c r="G494" s="150"/>
    </row>
    <row r="495" spans="1:7" outlineLevel="1" x14ac:dyDescent="0.25">
      <c r="A495" s="193" t="s">
        <v>1250</v>
      </c>
      <c r="B495" s="114"/>
      <c r="F495" s="150"/>
      <c r="G495" s="150"/>
    </row>
    <row r="496" spans="1:7" outlineLevel="1" x14ac:dyDescent="0.25">
      <c r="A496" s="193" t="s">
        <v>1251</v>
      </c>
      <c r="B496" s="114"/>
      <c r="F496" s="150"/>
      <c r="G496" s="131"/>
    </row>
    <row r="497" spans="1:7" ht="15" customHeight="1" x14ac:dyDescent="0.25">
      <c r="A497" s="108"/>
      <c r="B497" s="108" t="s">
        <v>1317</v>
      </c>
      <c r="C497" s="108" t="s">
        <v>689</v>
      </c>
      <c r="D497" s="108"/>
      <c r="E497" s="108"/>
      <c r="F497" s="108"/>
      <c r="G497" s="110"/>
    </row>
    <row r="498" spans="1:7" x14ac:dyDescent="0.25">
      <c r="A498" s="193" t="s">
        <v>1318</v>
      </c>
      <c r="B498" s="118" t="s">
        <v>690</v>
      </c>
      <c r="C498" s="208" t="s">
        <v>736</v>
      </c>
      <c r="G498" s="97"/>
    </row>
    <row r="499" spans="1:7" x14ac:dyDescent="0.25">
      <c r="A499" s="193" t="s">
        <v>1319</v>
      </c>
      <c r="B499" s="118" t="s">
        <v>691</v>
      </c>
      <c r="C499" s="208" t="s">
        <v>736</v>
      </c>
      <c r="G499" s="97"/>
    </row>
    <row r="500" spans="1:7" x14ac:dyDescent="0.25">
      <c r="A500" s="193" t="s">
        <v>1320</v>
      </c>
      <c r="B500" s="118" t="s">
        <v>692</v>
      </c>
      <c r="C500" s="208" t="s">
        <v>736</v>
      </c>
      <c r="G500" s="97"/>
    </row>
    <row r="501" spans="1:7" x14ac:dyDescent="0.25">
      <c r="A501" s="193" t="s">
        <v>1321</v>
      </c>
      <c r="B501" s="118" t="s">
        <v>693</v>
      </c>
      <c r="C501" s="208" t="s">
        <v>736</v>
      </c>
      <c r="G501" s="97"/>
    </row>
    <row r="502" spans="1:7" x14ac:dyDescent="0.25">
      <c r="A502" s="193" t="s">
        <v>1322</v>
      </c>
      <c r="B502" s="118" t="s">
        <v>694</v>
      </c>
      <c r="C502" s="208" t="s">
        <v>736</v>
      </c>
      <c r="G502" s="97"/>
    </row>
    <row r="503" spans="1:7" x14ac:dyDescent="0.25">
      <c r="A503" s="193" t="s">
        <v>1323</v>
      </c>
      <c r="B503" s="118" t="s">
        <v>695</v>
      </c>
      <c r="C503" s="208" t="s">
        <v>736</v>
      </c>
      <c r="G503" s="97"/>
    </row>
    <row r="504" spans="1:7" x14ac:dyDescent="0.25">
      <c r="A504" s="193" t="s">
        <v>1324</v>
      </c>
      <c r="B504" s="118" t="s">
        <v>696</v>
      </c>
      <c r="C504" s="208" t="s">
        <v>736</v>
      </c>
      <c r="G504" s="97"/>
    </row>
    <row r="505" spans="1:7" s="178" customFormat="1" x14ac:dyDescent="0.25">
      <c r="A505" s="193" t="s">
        <v>1325</v>
      </c>
      <c r="B505" s="164" t="s">
        <v>1254</v>
      </c>
      <c r="C505" s="208" t="s">
        <v>736</v>
      </c>
      <c r="D505" s="179"/>
      <c r="E505" s="179"/>
      <c r="F505" s="179"/>
      <c r="G505" s="179"/>
    </row>
    <row r="506" spans="1:7" s="178" customFormat="1" x14ac:dyDescent="0.25">
      <c r="A506" s="193" t="s">
        <v>1326</v>
      </c>
      <c r="B506" s="164" t="s">
        <v>1255</v>
      </c>
      <c r="C506" s="208" t="s">
        <v>736</v>
      </c>
      <c r="D506" s="179"/>
      <c r="E506" s="179"/>
      <c r="F506" s="179"/>
      <c r="G506" s="179"/>
    </row>
    <row r="507" spans="1:7" s="178" customFormat="1" x14ac:dyDescent="0.25">
      <c r="A507" s="193" t="s">
        <v>1327</v>
      </c>
      <c r="B507" s="164" t="s">
        <v>1256</v>
      </c>
      <c r="C507" s="208" t="s">
        <v>736</v>
      </c>
      <c r="D507" s="179"/>
      <c r="E507" s="179"/>
      <c r="F507" s="179"/>
      <c r="G507" s="179"/>
    </row>
    <row r="508" spans="1:7" x14ac:dyDescent="0.25">
      <c r="A508" s="193" t="s">
        <v>1328</v>
      </c>
      <c r="B508" s="164" t="s">
        <v>697</v>
      </c>
      <c r="C508" s="208" t="s">
        <v>736</v>
      </c>
      <c r="G508" s="97"/>
    </row>
    <row r="509" spans="1:7" x14ac:dyDescent="0.25">
      <c r="A509" s="193" t="s">
        <v>1329</v>
      </c>
      <c r="B509" s="164" t="s">
        <v>698</v>
      </c>
      <c r="C509" s="208" t="s">
        <v>736</v>
      </c>
      <c r="G509" s="97"/>
    </row>
    <row r="510" spans="1:7" x14ac:dyDescent="0.25">
      <c r="A510" s="193" t="s">
        <v>1330</v>
      </c>
      <c r="B510" s="164" t="s">
        <v>85</v>
      </c>
      <c r="C510" s="208" t="s">
        <v>736</v>
      </c>
      <c r="G510" s="97"/>
    </row>
    <row r="511" spans="1:7" outlineLevel="1" x14ac:dyDescent="0.25">
      <c r="A511" s="193" t="s">
        <v>1331</v>
      </c>
      <c r="B511" s="163"/>
      <c r="C511" s="131"/>
      <c r="G511" s="97"/>
    </row>
    <row r="512" spans="1:7" outlineLevel="1" x14ac:dyDescent="0.25">
      <c r="A512" s="193" t="s">
        <v>1332</v>
      </c>
      <c r="B512" s="163"/>
      <c r="C512" s="131"/>
      <c r="G512" s="97"/>
    </row>
    <row r="513" spans="1:7" outlineLevel="1" x14ac:dyDescent="0.25">
      <c r="A513" s="193" t="s">
        <v>1333</v>
      </c>
      <c r="B513" s="114"/>
      <c r="C513" s="131"/>
      <c r="G513" s="97"/>
    </row>
    <row r="514" spans="1:7" outlineLevel="1" x14ac:dyDescent="0.25">
      <c r="A514" s="193" t="s">
        <v>1334</v>
      </c>
      <c r="B514" s="114"/>
      <c r="C514" s="131"/>
      <c r="G514" s="97"/>
    </row>
    <row r="515" spans="1:7" outlineLevel="1" x14ac:dyDescent="0.25">
      <c r="A515" s="193" t="s">
        <v>1335</v>
      </c>
      <c r="B515" s="114"/>
      <c r="C515" s="131"/>
      <c r="G515" s="97"/>
    </row>
    <row r="516" spans="1:7" outlineLevel="1" x14ac:dyDescent="0.25">
      <c r="A516" s="193" t="s">
        <v>1336</v>
      </c>
      <c r="B516" s="114"/>
      <c r="C516" s="131"/>
      <c r="G516" s="97"/>
    </row>
    <row r="517" spans="1:7" outlineLevel="1" x14ac:dyDescent="0.25">
      <c r="A517" s="193" t="s">
        <v>1337</v>
      </c>
      <c r="B517" s="114"/>
      <c r="C517" s="131"/>
      <c r="G517" s="97"/>
    </row>
    <row r="518" spans="1:7" outlineLevel="1" x14ac:dyDescent="0.25">
      <c r="A518" s="193" t="s">
        <v>1338</v>
      </c>
      <c r="B518" s="114"/>
      <c r="C518" s="131"/>
      <c r="G518" s="97"/>
    </row>
    <row r="519" spans="1:7" outlineLevel="1" x14ac:dyDescent="0.25">
      <c r="A519" s="193" t="s">
        <v>1339</v>
      </c>
      <c r="B519" s="114"/>
      <c r="C519" s="131"/>
      <c r="G519" s="97"/>
    </row>
    <row r="520" spans="1:7" outlineLevel="1" x14ac:dyDescent="0.25">
      <c r="A520" s="193" t="s">
        <v>1340</v>
      </c>
      <c r="B520" s="114"/>
      <c r="C520" s="131"/>
      <c r="G520" s="97"/>
    </row>
    <row r="521" spans="1:7" outlineLevel="1" x14ac:dyDescent="0.25">
      <c r="A521" s="193" t="s">
        <v>1341</v>
      </c>
      <c r="B521" s="114"/>
      <c r="C521" s="131"/>
      <c r="G521" s="97"/>
    </row>
    <row r="522" spans="1:7" outlineLevel="1" x14ac:dyDescent="0.25">
      <c r="A522" s="193" t="s">
        <v>1342</v>
      </c>
      <c r="B522" s="114"/>
      <c r="C522" s="131"/>
    </row>
    <row r="523" spans="1:7" outlineLevel="1" x14ac:dyDescent="0.25">
      <c r="A523" s="193" t="s">
        <v>1343</v>
      </c>
      <c r="B523" s="114"/>
      <c r="C523" s="131"/>
    </row>
    <row r="524" spans="1:7" outlineLevel="1" x14ac:dyDescent="0.25">
      <c r="A524" s="193" t="s">
        <v>1344</v>
      </c>
      <c r="B524" s="114"/>
      <c r="C524" s="131"/>
    </row>
    <row r="525" spans="1:7" s="159" customFormat="1" x14ac:dyDescent="0.25">
      <c r="A525" s="141"/>
      <c r="B525" s="141" t="s">
        <v>1345</v>
      </c>
      <c r="C525" s="108" t="s">
        <v>57</v>
      </c>
      <c r="D525" s="108" t="s">
        <v>1137</v>
      </c>
      <c r="E525" s="108"/>
      <c r="F525" s="108" t="s">
        <v>411</v>
      </c>
      <c r="G525" s="108" t="s">
        <v>1139</v>
      </c>
    </row>
    <row r="526" spans="1:7" s="159" customFormat="1" x14ac:dyDescent="0.25">
      <c r="A526" s="193" t="s">
        <v>1411</v>
      </c>
      <c r="B526" s="194"/>
      <c r="C526" s="188"/>
      <c r="D526" s="189"/>
      <c r="E526" s="172"/>
      <c r="F526" s="173" t="str">
        <f>IF($C$544=0,"",IF(C526="[for completion]","",IF(C526="","",C526/$C$544)))</f>
        <v/>
      </c>
      <c r="G526" s="173" t="str">
        <f>IF($D$544=0,"",IF(D526="[for completion]","",IF(D526="","",D526/$D$544)))</f>
        <v/>
      </c>
    </row>
    <row r="527" spans="1:7" s="159" customFormat="1" x14ac:dyDescent="0.25">
      <c r="A527" s="193" t="s">
        <v>1412</v>
      </c>
      <c r="B527" s="171"/>
      <c r="C527" s="188"/>
      <c r="D527" s="189"/>
      <c r="E527" s="172"/>
      <c r="F527" s="173" t="str">
        <f t="shared" ref="F527:F543" si="32">IF($C$544=0,"",IF(C527="[for completion]","",IF(C527="","",C527/$C$544)))</f>
        <v/>
      </c>
      <c r="G527" s="173" t="str">
        <f t="shared" ref="G527:G543" si="33">IF($D$544=0,"",IF(D527="[for completion]","",IF(D527="","",D527/$D$544)))</f>
        <v/>
      </c>
    </row>
    <row r="528" spans="1:7" s="159" customFormat="1" x14ac:dyDescent="0.25">
      <c r="A528" s="193" t="s">
        <v>1413</v>
      </c>
      <c r="B528" s="171"/>
      <c r="C528" s="188"/>
      <c r="D528" s="189"/>
      <c r="E528" s="172"/>
      <c r="F528" s="173" t="str">
        <f t="shared" si="32"/>
        <v/>
      </c>
      <c r="G528" s="173" t="str">
        <f t="shared" si="33"/>
        <v/>
      </c>
    </row>
    <row r="529" spans="1:7" s="159" customFormat="1" x14ac:dyDescent="0.25">
      <c r="A529" s="193" t="s">
        <v>1414</v>
      </c>
      <c r="B529" s="171"/>
      <c r="C529" s="188"/>
      <c r="D529" s="189"/>
      <c r="E529" s="172"/>
      <c r="F529" s="173" t="str">
        <f t="shared" si="32"/>
        <v/>
      </c>
      <c r="G529" s="173" t="str">
        <f t="shared" si="33"/>
        <v/>
      </c>
    </row>
    <row r="530" spans="1:7" s="159" customFormat="1" x14ac:dyDescent="0.25">
      <c r="A530" s="193" t="s">
        <v>1415</v>
      </c>
      <c r="B530" s="184"/>
      <c r="C530" s="188"/>
      <c r="D530" s="189"/>
      <c r="E530" s="172"/>
      <c r="F530" s="173" t="str">
        <f t="shared" si="32"/>
        <v/>
      </c>
      <c r="G530" s="173" t="str">
        <f t="shared" si="33"/>
        <v/>
      </c>
    </row>
    <row r="531" spans="1:7" s="159" customFormat="1" x14ac:dyDescent="0.25">
      <c r="A531" s="193" t="s">
        <v>1416</v>
      </c>
      <c r="B531" s="171"/>
      <c r="C531" s="188"/>
      <c r="D531" s="189"/>
      <c r="E531" s="172"/>
      <c r="F531" s="173" t="str">
        <f t="shared" si="32"/>
        <v/>
      </c>
      <c r="G531" s="173" t="str">
        <f t="shared" si="33"/>
        <v/>
      </c>
    </row>
    <row r="532" spans="1:7" s="159" customFormat="1" x14ac:dyDescent="0.25">
      <c r="A532" s="193" t="s">
        <v>1417</v>
      </c>
      <c r="B532" s="171"/>
      <c r="C532" s="188"/>
      <c r="D532" s="189"/>
      <c r="E532" s="172"/>
      <c r="F532" s="173" t="str">
        <f t="shared" si="32"/>
        <v/>
      </c>
      <c r="G532" s="173" t="str">
        <f t="shared" si="33"/>
        <v/>
      </c>
    </row>
    <row r="533" spans="1:7" s="159" customFormat="1" x14ac:dyDescent="0.25">
      <c r="A533" s="193" t="s">
        <v>1418</v>
      </c>
      <c r="B533" s="171"/>
      <c r="C533" s="188"/>
      <c r="D533" s="189"/>
      <c r="E533" s="172"/>
      <c r="F533" s="173" t="str">
        <f t="shared" si="32"/>
        <v/>
      </c>
      <c r="G533" s="173" t="str">
        <f t="shared" si="33"/>
        <v/>
      </c>
    </row>
    <row r="534" spans="1:7" s="159" customFormat="1" x14ac:dyDescent="0.25">
      <c r="A534" s="193" t="s">
        <v>1419</v>
      </c>
      <c r="B534" s="171"/>
      <c r="C534" s="188"/>
      <c r="D534" s="189"/>
      <c r="E534" s="172"/>
      <c r="F534" s="173" t="str">
        <f t="shared" si="32"/>
        <v/>
      </c>
      <c r="G534" s="173" t="str">
        <f t="shared" si="33"/>
        <v/>
      </c>
    </row>
    <row r="535" spans="1:7" s="159" customFormat="1" x14ac:dyDescent="0.25">
      <c r="A535" s="193" t="s">
        <v>1420</v>
      </c>
      <c r="B535" s="184"/>
      <c r="C535" s="188"/>
      <c r="D535" s="189"/>
      <c r="E535" s="172"/>
      <c r="F535" s="173" t="str">
        <f t="shared" si="32"/>
        <v/>
      </c>
      <c r="G535" s="173" t="str">
        <f t="shared" si="33"/>
        <v/>
      </c>
    </row>
    <row r="536" spans="1:7" s="159" customFormat="1" x14ac:dyDescent="0.25">
      <c r="A536" s="193" t="s">
        <v>1421</v>
      </c>
      <c r="B536" s="171"/>
      <c r="C536" s="188"/>
      <c r="D536" s="189"/>
      <c r="E536" s="172"/>
      <c r="F536" s="173" t="str">
        <f t="shared" si="32"/>
        <v/>
      </c>
      <c r="G536" s="173" t="str">
        <f t="shared" si="33"/>
        <v/>
      </c>
    </row>
    <row r="537" spans="1:7" s="159" customFormat="1" x14ac:dyDescent="0.25">
      <c r="A537" s="193" t="s">
        <v>1422</v>
      </c>
      <c r="B537" s="171"/>
      <c r="C537" s="188"/>
      <c r="D537" s="189"/>
      <c r="E537" s="172"/>
      <c r="F537" s="173" t="str">
        <f t="shared" si="32"/>
        <v/>
      </c>
      <c r="G537" s="173" t="str">
        <f t="shared" si="33"/>
        <v/>
      </c>
    </row>
    <row r="538" spans="1:7" s="159" customFormat="1" x14ac:dyDescent="0.25">
      <c r="A538" s="193" t="s">
        <v>1423</v>
      </c>
      <c r="B538" s="171"/>
      <c r="C538" s="188"/>
      <c r="D538" s="189"/>
      <c r="E538" s="172"/>
      <c r="F538" s="173" t="str">
        <f t="shared" si="32"/>
        <v/>
      </c>
      <c r="G538" s="173" t="str">
        <f t="shared" si="33"/>
        <v/>
      </c>
    </row>
    <row r="539" spans="1:7" s="159" customFormat="1" x14ac:dyDescent="0.25">
      <c r="A539" s="193" t="s">
        <v>1424</v>
      </c>
      <c r="B539" s="171"/>
      <c r="C539" s="188"/>
      <c r="D539" s="189"/>
      <c r="E539" s="172"/>
      <c r="F539" s="173" t="str">
        <f t="shared" si="32"/>
        <v/>
      </c>
      <c r="G539" s="173" t="str">
        <f t="shared" si="33"/>
        <v/>
      </c>
    </row>
    <row r="540" spans="1:7" s="159" customFormat="1" x14ac:dyDescent="0.25">
      <c r="A540" s="193" t="s">
        <v>1425</v>
      </c>
      <c r="B540" s="171"/>
      <c r="C540" s="188"/>
      <c r="D540" s="189"/>
      <c r="E540" s="172"/>
      <c r="F540" s="173" t="str">
        <f t="shared" si="32"/>
        <v/>
      </c>
      <c r="G540" s="173" t="str">
        <f t="shared" si="33"/>
        <v/>
      </c>
    </row>
    <row r="541" spans="1:7" s="159" customFormat="1" x14ac:dyDescent="0.25">
      <c r="A541" s="193" t="s">
        <v>1426</v>
      </c>
      <c r="B541" s="171"/>
      <c r="C541" s="188"/>
      <c r="D541" s="189"/>
      <c r="E541" s="172"/>
      <c r="F541" s="173" t="str">
        <f t="shared" si="32"/>
        <v/>
      </c>
      <c r="G541" s="173" t="str">
        <f t="shared" si="33"/>
        <v/>
      </c>
    </row>
    <row r="542" spans="1:7" s="159" customFormat="1" x14ac:dyDescent="0.25">
      <c r="A542" s="193" t="s">
        <v>1427</v>
      </c>
      <c r="B542" s="171"/>
      <c r="C542" s="188"/>
      <c r="D542" s="189"/>
      <c r="E542" s="172"/>
      <c r="F542" s="173" t="str">
        <f t="shared" si="32"/>
        <v/>
      </c>
      <c r="G542" s="173" t="str">
        <f t="shared" si="33"/>
        <v/>
      </c>
    </row>
    <row r="543" spans="1:7" s="159" customFormat="1" x14ac:dyDescent="0.25">
      <c r="A543" s="193" t="s">
        <v>1428</v>
      </c>
      <c r="B543" s="171"/>
      <c r="C543" s="188"/>
      <c r="D543" s="189"/>
      <c r="E543" s="172"/>
      <c r="F543" s="173" t="str">
        <f t="shared" si="32"/>
        <v/>
      </c>
      <c r="G543" s="173" t="str">
        <f t="shared" si="33"/>
        <v/>
      </c>
    </row>
    <row r="544" spans="1:7" s="159" customFormat="1" x14ac:dyDescent="0.25">
      <c r="A544" s="193" t="s">
        <v>1429</v>
      </c>
      <c r="B544" s="171" t="s">
        <v>87</v>
      </c>
      <c r="C544" s="188">
        <f>SUM(C526:C543)</f>
        <v>0</v>
      </c>
      <c r="D544" s="189">
        <f>SUM(D526:D543)</f>
        <v>0</v>
      </c>
      <c r="E544" s="172"/>
      <c r="F544" s="180">
        <f>SUM(F526:F543)</f>
        <v>0</v>
      </c>
      <c r="G544" s="180">
        <f>SUM(G526:G543)</f>
        <v>0</v>
      </c>
    </row>
    <row r="545" spans="1:7" s="159" customFormat="1" x14ac:dyDescent="0.25">
      <c r="A545" s="193" t="s">
        <v>1430</v>
      </c>
      <c r="B545" s="171"/>
      <c r="C545" s="170"/>
      <c r="D545" s="170"/>
      <c r="E545" s="172"/>
      <c r="F545" s="172"/>
      <c r="G545" s="172"/>
    </row>
    <row r="546" spans="1:7" s="159" customFormat="1" x14ac:dyDescent="0.25">
      <c r="A546" s="193" t="s">
        <v>1431</v>
      </c>
      <c r="B546" s="171"/>
      <c r="C546" s="170"/>
      <c r="D546" s="170"/>
      <c r="E546" s="172"/>
      <c r="F546" s="172"/>
      <c r="G546" s="172"/>
    </row>
    <row r="547" spans="1:7" s="159" customFormat="1" x14ac:dyDescent="0.25">
      <c r="A547" s="193" t="s">
        <v>1432</v>
      </c>
      <c r="B547" s="171"/>
      <c r="C547" s="170"/>
      <c r="D547" s="170"/>
      <c r="E547" s="172"/>
      <c r="F547" s="172"/>
      <c r="G547" s="172"/>
    </row>
    <row r="548" spans="1:7" s="174" customFormat="1" x14ac:dyDescent="0.25">
      <c r="A548" s="141"/>
      <c r="B548" s="141" t="s">
        <v>1346</v>
      </c>
      <c r="C548" s="108" t="s">
        <v>57</v>
      </c>
      <c r="D548" s="108" t="s">
        <v>1137</v>
      </c>
      <c r="E548" s="108"/>
      <c r="F548" s="108" t="s">
        <v>411</v>
      </c>
      <c r="G548" s="108" t="s">
        <v>1139</v>
      </c>
    </row>
    <row r="549" spans="1:7" s="174" customFormat="1" x14ac:dyDescent="0.25">
      <c r="A549" s="193" t="s">
        <v>1433</v>
      </c>
      <c r="B549" s="184"/>
      <c r="C549" s="188"/>
      <c r="D549" s="189"/>
      <c r="E549" s="185"/>
      <c r="F549" s="173" t="str">
        <f>IF($C$567=0,"",IF(C549="[for completion]","",IF(C549="","",C549/$C$567)))</f>
        <v/>
      </c>
      <c r="G549" s="173" t="str">
        <f>IF($D$567=0,"",IF(D549="[for completion]","",IF(D549="","",D549/$D$567)))</f>
        <v/>
      </c>
    </row>
    <row r="550" spans="1:7" s="174" customFormat="1" x14ac:dyDescent="0.25">
      <c r="A550" s="193" t="s">
        <v>1434</v>
      </c>
      <c r="B550" s="184"/>
      <c r="C550" s="188"/>
      <c r="D550" s="189"/>
      <c r="E550" s="185"/>
      <c r="F550" s="173" t="str">
        <f t="shared" ref="F550:F566" si="34">IF($C$567=0,"",IF(C550="[for completion]","",IF(C550="","",C550/$C$567)))</f>
        <v/>
      </c>
      <c r="G550" s="173" t="str">
        <f t="shared" ref="G550:G566" si="35">IF($D$567=0,"",IF(D550="[for completion]","",IF(D550="","",D550/$D$567)))</f>
        <v/>
      </c>
    </row>
    <row r="551" spans="1:7" s="174" customFormat="1" x14ac:dyDescent="0.25">
      <c r="A551" s="193" t="s">
        <v>1435</v>
      </c>
      <c r="B551" s="184"/>
      <c r="C551" s="188"/>
      <c r="D551" s="189"/>
      <c r="E551" s="185"/>
      <c r="F551" s="173" t="str">
        <f t="shared" si="34"/>
        <v/>
      </c>
      <c r="G551" s="173" t="str">
        <f t="shared" si="35"/>
        <v/>
      </c>
    </row>
    <row r="552" spans="1:7" s="174" customFormat="1" x14ac:dyDescent="0.25">
      <c r="A552" s="193" t="s">
        <v>1436</v>
      </c>
      <c r="B552" s="184"/>
      <c r="C552" s="188"/>
      <c r="D552" s="189"/>
      <c r="E552" s="185"/>
      <c r="F552" s="173" t="str">
        <f t="shared" si="34"/>
        <v/>
      </c>
      <c r="G552" s="173" t="str">
        <f t="shared" si="35"/>
        <v/>
      </c>
    </row>
    <row r="553" spans="1:7" s="174" customFormat="1" x14ac:dyDescent="0.25">
      <c r="A553" s="193" t="s">
        <v>1437</v>
      </c>
      <c r="B553" s="184"/>
      <c r="C553" s="188"/>
      <c r="D553" s="189"/>
      <c r="E553" s="185"/>
      <c r="F553" s="173" t="str">
        <f t="shared" si="34"/>
        <v/>
      </c>
      <c r="G553" s="173" t="str">
        <f t="shared" si="35"/>
        <v/>
      </c>
    </row>
    <row r="554" spans="1:7" s="174" customFormat="1" x14ac:dyDescent="0.25">
      <c r="A554" s="193" t="s">
        <v>1438</v>
      </c>
      <c r="B554" s="184"/>
      <c r="C554" s="188"/>
      <c r="D554" s="189"/>
      <c r="E554" s="185"/>
      <c r="F554" s="173" t="str">
        <f t="shared" si="34"/>
        <v/>
      </c>
      <c r="G554" s="173" t="str">
        <f t="shared" si="35"/>
        <v/>
      </c>
    </row>
    <row r="555" spans="1:7" s="174" customFormat="1" x14ac:dyDescent="0.25">
      <c r="A555" s="193" t="s">
        <v>1439</v>
      </c>
      <c r="B555" s="194"/>
      <c r="C555" s="188"/>
      <c r="D555" s="189"/>
      <c r="E555" s="185"/>
      <c r="F555" s="173" t="str">
        <f t="shared" si="34"/>
        <v/>
      </c>
      <c r="G555" s="173" t="str">
        <f t="shared" si="35"/>
        <v/>
      </c>
    </row>
    <row r="556" spans="1:7" s="174" customFormat="1" x14ac:dyDescent="0.25">
      <c r="A556" s="193" t="s">
        <v>1440</v>
      </c>
      <c r="B556" s="184"/>
      <c r="C556" s="188"/>
      <c r="D556" s="189"/>
      <c r="E556" s="185"/>
      <c r="F556" s="173" t="str">
        <f t="shared" si="34"/>
        <v/>
      </c>
      <c r="G556" s="173" t="str">
        <f t="shared" si="35"/>
        <v/>
      </c>
    </row>
    <row r="557" spans="1:7" s="174" customFormat="1" x14ac:dyDescent="0.25">
      <c r="A557" s="193" t="s">
        <v>1441</v>
      </c>
      <c r="B557" s="184"/>
      <c r="C557" s="188"/>
      <c r="D557" s="189"/>
      <c r="E557" s="185"/>
      <c r="F557" s="173" t="str">
        <f t="shared" si="34"/>
        <v/>
      </c>
      <c r="G557" s="173" t="str">
        <f t="shared" si="35"/>
        <v/>
      </c>
    </row>
    <row r="558" spans="1:7" s="174" customFormat="1" x14ac:dyDescent="0.25">
      <c r="A558" s="193" t="s">
        <v>1442</v>
      </c>
      <c r="B558" s="184"/>
      <c r="C558" s="188"/>
      <c r="D558" s="189"/>
      <c r="E558" s="185"/>
      <c r="F558" s="173" t="str">
        <f t="shared" si="34"/>
        <v/>
      </c>
      <c r="G558" s="173" t="str">
        <f t="shared" si="35"/>
        <v/>
      </c>
    </row>
    <row r="559" spans="1:7" s="174" customFormat="1" x14ac:dyDescent="0.25">
      <c r="A559" s="193" t="s">
        <v>1443</v>
      </c>
      <c r="B559" s="184"/>
      <c r="C559" s="188"/>
      <c r="D559" s="189"/>
      <c r="E559" s="185"/>
      <c r="F559" s="173" t="str">
        <f t="shared" si="34"/>
        <v/>
      </c>
      <c r="G559" s="173" t="str">
        <f t="shared" si="35"/>
        <v/>
      </c>
    </row>
    <row r="560" spans="1:7" s="174" customFormat="1" x14ac:dyDescent="0.25">
      <c r="A560" s="193" t="s">
        <v>1444</v>
      </c>
      <c r="B560" s="184"/>
      <c r="C560" s="188"/>
      <c r="D560" s="189"/>
      <c r="E560" s="185"/>
      <c r="F560" s="173" t="str">
        <f t="shared" si="34"/>
        <v/>
      </c>
      <c r="G560" s="173" t="str">
        <f t="shared" si="35"/>
        <v/>
      </c>
    </row>
    <row r="561" spans="1:7" s="174" customFormat="1" x14ac:dyDescent="0.25">
      <c r="A561" s="193" t="s">
        <v>1445</v>
      </c>
      <c r="B561" s="184"/>
      <c r="C561" s="188"/>
      <c r="D561" s="189"/>
      <c r="E561" s="185"/>
      <c r="F561" s="173" t="str">
        <f t="shared" si="34"/>
        <v/>
      </c>
      <c r="G561" s="173" t="str">
        <f t="shared" si="35"/>
        <v/>
      </c>
    </row>
    <row r="562" spans="1:7" s="174" customFormat="1" x14ac:dyDescent="0.25">
      <c r="A562" s="193" t="s">
        <v>1446</v>
      </c>
      <c r="B562" s="184"/>
      <c r="C562" s="188"/>
      <c r="D562" s="189"/>
      <c r="E562" s="185"/>
      <c r="F562" s="173" t="str">
        <f t="shared" si="34"/>
        <v/>
      </c>
      <c r="G562" s="173" t="str">
        <f t="shared" si="35"/>
        <v/>
      </c>
    </row>
    <row r="563" spans="1:7" s="174" customFormat="1" x14ac:dyDescent="0.25">
      <c r="A563" s="193" t="s">
        <v>1447</v>
      </c>
      <c r="B563" s="184"/>
      <c r="C563" s="188"/>
      <c r="D563" s="189"/>
      <c r="E563" s="185"/>
      <c r="F563" s="173" t="str">
        <f t="shared" si="34"/>
        <v/>
      </c>
      <c r="G563" s="173" t="str">
        <f t="shared" si="35"/>
        <v/>
      </c>
    </row>
    <row r="564" spans="1:7" s="174" customFormat="1" x14ac:dyDescent="0.25">
      <c r="A564" s="193" t="s">
        <v>1448</v>
      </c>
      <c r="B564" s="184"/>
      <c r="C564" s="188"/>
      <c r="D564" s="189"/>
      <c r="E564" s="185"/>
      <c r="F564" s="173" t="str">
        <f t="shared" si="34"/>
        <v/>
      </c>
      <c r="G564" s="173" t="str">
        <f t="shared" si="35"/>
        <v/>
      </c>
    </row>
    <row r="565" spans="1:7" s="174" customFormat="1" x14ac:dyDescent="0.25">
      <c r="A565" s="193" t="s">
        <v>1449</v>
      </c>
      <c r="B565" s="184"/>
      <c r="C565" s="188"/>
      <c r="D565" s="189"/>
      <c r="E565" s="185"/>
      <c r="F565" s="173" t="str">
        <f t="shared" si="34"/>
        <v/>
      </c>
      <c r="G565" s="173" t="str">
        <f t="shared" si="35"/>
        <v/>
      </c>
    </row>
    <row r="566" spans="1:7" s="174" customFormat="1" x14ac:dyDescent="0.25">
      <c r="A566" s="193" t="s">
        <v>1450</v>
      </c>
      <c r="B566" s="184"/>
      <c r="C566" s="188"/>
      <c r="D566" s="189"/>
      <c r="E566" s="185"/>
      <c r="F566" s="173" t="str">
        <f t="shared" si="34"/>
        <v/>
      </c>
      <c r="G566" s="173" t="str">
        <f t="shared" si="35"/>
        <v/>
      </c>
    </row>
    <row r="567" spans="1:7" s="174" customFormat="1" x14ac:dyDescent="0.25">
      <c r="A567" s="193" t="s">
        <v>1451</v>
      </c>
      <c r="B567" s="184" t="s">
        <v>87</v>
      </c>
      <c r="C567" s="188">
        <f>SUM(C549:C566)</f>
        <v>0</v>
      </c>
      <c r="D567" s="189">
        <f>SUM(D549:D566)</f>
        <v>0</v>
      </c>
      <c r="E567" s="185"/>
      <c r="F567" s="180">
        <f>SUM(F549:F566)</f>
        <v>0</v>
      </c>
      <c r="G567" s="180">
        <f>SUM(G549:G566)</f>
        <v>0</v>
      </c>
    </row>
    <row r="568" spans="1:7" s="174" customFormat="1" x14ac:dyDescent="0.25">
      <c r="A568" s="193" t="s">
        <v>1452</v>
      </c>
      <c r="B568" s="184"/>
      <c r="C568" s="183"/>
      <c r="D568" s="183"/>
      <c r="E568" s="185"/>
      <c r="F568" s="185"/>
      <c r="G568" s="185"/>
    </row>
    <row r="569" spans="1:7" s="174" customFormat="1" x14ac:dyDescent="0.25">
      <c r="A569" s="193" t="s">
        <v>1453</v>
      </c>
      <c r="B569" s="184"/>
      <c r="C569" s="183"/>
      <c r="D569" s="183"/>
      <c r="E569" s="185"/>
      <c r="F569" s="185"/>
      <c r="G569" s="185"/>
    </row>
    <row r="570" spans="1:7" s="174" customFormat="1" x14ac:dyDescent="0.25">
      <c r="A570" s="193" t="s">
        <v>1454</v>
      </c>
      <c r="B570" s="184"/>
      <c r="C570" s="183"/>
      <c r="D570" s="183"/>
      <c r="E570" s="185"/>
      <c r="F570" s="185"/>
      <c r="G570" s="185"/>
    </row>
    <row r="571" spans="1:7" s="159" customFormat="1" x14ac:dyDescent="0.25">
      <c r="A571" s="141"/>
      <c r="B571" s="141" t="s">
        <v>1347</v>
      </c>
      <c r="C571" s="108" t="s">
        <v>57</v>
      </c>
      <c r="D571" s="108" t="s">
        <v>1137</v>
      </c>
      <c r="E571" s="108"/>
      <c r="F571" s="108" t="s">
        <v>411</v>
      </c>
      <c r="G571" s="108" t="s">
        <v>1139</v>
      </c>
    </row>
    <row r="572" spans="1:7" s="159" customFormat="1" x14ac:dyDescent="0.25">
      <c r="A572" s="193" t="s">
        <v>1455</v>
      </c>
      <c r="B572" s="199" t="s">
        <v>1128</v>
      </c>
      <c r="C572" s="188"/>
      <c r="D572" s="189"/>
      <c r="E572" s="172"/>
      <c r="F572" s="173" t="str">
        <f>IF($C$585=0,"",IF(C572="[for completion]","",IF(C572="","",C572/$C$585)))</f>
        <v/>
      </c>
      <c r="G572" s="173" t="str">
        <f>IF($D$585=0,"",IF(D572="[for completion]","",IF(D572="","",D572/$D$585)))</f>
        <v/>
      </c>
    </row>
    <row r="573" spans="1:7" s="159" customFormat="1" x14ac:dyDescent="0.25">
      <c r="A573" s="193" t="s">
        <v>1456</v>
      </c>
      <c r="B573" s="199" t="s">
        <v>1129</v>
      </c>
      <c r="C573" s="188"/>
      <c r="D573" s="189"/>
      <c r="E573" s="172"/>
      <c r="F573" s="173" t="str">
        <f>IF($C$585=0,"",IF(C573="[for completion]","",IF(C573="","",C573/$C$585)))</f>
        <v/>
      </c>
      <c r="G573" s="173" t="str">
        <f>IF($D$585=0,"",IF(D573="[for completion]","",IF(D573="","",D573/$D$585)))</f>
        <v/>
      </c>
    </row>
    <row r="574" spans="1:7" s="159" customFormat="1" x14ac:dyDescent="0.25">
      <c r="A574" s="193" t="s">
        <v>1457</v>
      </c>
      <c r="B574" s="199" t="s">
        <v>1294</v>
      </c>
      <c r="C574" s="188"/>
      <c r="D574" s="189"/>
      <c r="E574" s="172"/>
      <c r="F574" s="173" t="str">
        <f>IF($C$585=0,"",IF(C574="[for completion]","",IF(C574="","",C574/$C$585)))</f>
        <v/>
      </c>
      <c r="G574" s="173" t="str">
        <f>IF($D$585=0,"",IF(D574="[for completion]","",IF(D574="","",D574/$D$585)))</f>
        <v/>
      </c>
    </row>
    <row r="575" spans="1:7" s="159" customFormat="1" x14ac:dyDescent="0.25">
      <c r="A575" s="193" t="s">
        <v>1458</v>
      </c>
      <c r="B575" s="199" t="s">
        <v>1130</v>
      </c>
      <c r="C575" s="188"/>
      <c r="D575" s="189"/>
      <c r="E575" s="172"/>
      <c r="F575" s="173" t="str">
        <f>IF($C$585=0,"",IF(C575="[for completion]","",IF(C575="","",C575/$C$585)))</f>
        <v/>
      </c>
      <c r="G575" s="173" t="str">
        <f>IF($D$585=0,"",IF(D575="[for completion]","",IF(D575="","",D575/$D$585)))</f>
        <v/>
      </c>
    </row>
    <row r="576" spans="1:7" s="159" customFormat="1" x14ac:dyDescent="0.25">
      <c r="A576" s="193" t="s">
        <v>1459</v>
      </c>
      <c r="B576" s="199" t="s">
        <v>1131</v>
      </c>
      <c r="C576" s="188"/>
      <c r="D576" s="189"/>
      <c r="E576" s="172"/>
      <c r="F576" s="173" t="str">
        <f>IF($C$585=0,"",IF(C576="[for completion]","",IF(C576="","",C576/$C$585)))</f>
        <v/>
      </c>
      <c r="G576" s="173" t="str">
        <f>IF($D$585=0,"",IF(D576="[for completion]","",IF(D576="","",D576/$D$585)))</f>
        <v/>
      </c>
    </row>
    <row r="577" spans="1:7" s="159" customFormat="1" x14ac:dyDescent="0.25">
      <c r="A577" s="193" t="s">
        <v>1460</v>
      </c>
      <c r="B577" s="199" t="s">
        <v>1132</v>
      </c>
      <c r="C577" s="188"/>
      <c r="D577" s="189"/>
      <c r="E577" s="172"/>
      <c r="F577" s="210" t="str">
        <f t="shared" ref="F577:F584" si="36">IF($C$585=0,"",IF(C577="[for completion]","",IF(C577="","",C577/$C$585)))</f>
        <v/>
      </c>
      <c r="G577" s="210" t="str">
        <f t="shared" ref="G577:G584" si="37">IF($D$585=0,"",IF(D577="[for completion]","",IF(D577="","",D577/$D$585)))</f>
        <v/>
      </c>
    </row>
    <row r="578" spans="1:7" s="159" customFormat="1" x14ac:dyDescent="0.25">
      <c r="A578" s="193" t="s">
        <v>1461</v>
      </c>
      <c r="B578" s="199" t="s">
        <v>1133</v>
      </c>
      <c r="C578" s="188"/>
      <c r="D578" s="189"/>
      <c r="E578" s="172"/>
      <c r="F578" s="210" t="str">
        <f t="shared" si="36"/>
        <v/>
      </c>
      <c r="G578" s="210" t="str">
        <f t="shared" si="37"/>
        <v/>
      </c>
    </row>
    <row r="579" spans="1:7" s="159" customFormat="1" x14ac:dyDescent="0.25">
      <c r="A579" s="193" t="s">
        <v>1462</v>
      </c>
      <c r="B579" s="199" t="s">
        <v>1134</v>
      </c>
      <c r="C579" s="188"/>
      <c r="D579" s="189"/>
      <c r="E579" s="172"/>
      <c r="F579" s="210" t="str">
        <f t="shared" si="36"/>
        <v/>
      </c>
      <c r="G579" s="210" t="str">
        <f t="shared" si="37"/>
        <v/>
      </c>
    </row>
    <row r="580" spans="1:7" s="205" customFormat="1" x14ac:dyDescent="0.25">
      <c r="A580" s="211" t="s">
        <v>1463</v>
      </c>
      <c r="B580" s="212" t="s">
        <v>1546</v>
      </c>
      <c r="C580" s="167"/>
      <c r="D580" s="211"/>
      <c r="E580" s="221"/>
      <c r="F580" s="203" t="str">
        <f t="shared" si="36"/>
        <v/>
      </c>
      <c r="G580" s="203" t="str">
        <f t="shared" si="37"/>
        <v/>
      </c>
    </row>
    <row r="581" spans="1:7" s="205" customFormat="1" x14ac:dyDescent="0.25">
      <c r="A581" s="211" t="s">
        <v>1464</v>
      </c>
      <c r="B581" s="211" t="s">
        <v>1549</v>
      </c>
      <c r="C581" s="167"/>
      <c r="D581" s="211"/>
      <c r="E581" s="66"/>
      <c r="F581" s="203" t="str">
        <f t="shared" si="36"/>
        <v/>
      </c>
      <c r="G581" s="203" t="str">
        <f t="shared" si="37"/>
        <v/>
      </c>
    </row>
    <row r="582" spans="1:7" s="205" customFormat="1" x14ac:dyDescent="0.25">
      <c r="A582" s="211" t="s">
        <v>1465</v>
      </c>
      <c r="B582" s="211" t="s">
        <v>1547</v>
      </c>
      <c r="C582" s="167"/>
      <c r="D582" s="211"/>
      <c r="E582" s="66"/>
      <c r="F582" s="203" t="str">
        <f t="shared" si="36"/>
        <v/>
      </c>
      <c r="G582" s="203" t="str">
        <f t="shared" si="37"/>
        <v/>
      </c>
    </row>
    <row r="583" spans="1:7" s="205" customFormat="1" x14ac:dyDescent="0.25">
      <c r="A583" s="211" t="s">
        <v>1558</v>
      </c>
      <c r="B583" s="212" t="s">
        <v>1548</v>
      </c>
      <c r="C583" s="167"/>
      <c r="D583" s="211"/>
      <c r="E583" s="221"/>
      <c r="F583" s="203" t="str">
        <f t="shared" si="36"/>
        <v/>
      </c>
      <c r="G583" s="203" t="str">
        <f t="shared" si="37"/>
        <v/>
      </c>
    </row>
    <row r="584" spans="1:7" s="205" customFormat="1" x14ac:dyDescent="0.25">
      <c r="A584" s="211" t="s">
        <v>1559</v>
      </c>
      <c r="B584" s="211" t="s">
        <v>1179</v>
      </c>
      <c r="C584" s="224"/>
      <c r="D584" s="225"/>
      <c r="E584" s="221"/>
      <c r="F584" s="203" t="str">
        <f t="shared" si="36"/>
        <v/>
      </c>
      <c r="G584" s="203" t="str">
        <f t="shared" si="37"/>
        <v/>
      </c>
    </row>
    <row r="585" spans="1:7" s="205" customFormat="1" x14ac:dyDescent="0.25">
      <c r="A585" s="211" t="s">
        <v>1560</v>
      </c>
      <c r="B585" s="212" t="s">
        <v>87</v>
      </c>
      <c r="C585" s="224">
        <f>SUM(C572:C584)</f>
        <v>0</v>
      </c>
      <c r="D585" s="225">
        <f>SUM(D572:D584)</f>
        <v>0</v>
      </c>
      <c r="E585" s="221"/>
      <c r="F585" s="208">
        <f>SUM(F572:F584)</f>
        <v>0</v>
      </c>
      <c r="G585" s="208">
        <f>SUM(G572:G584)</f>
        <v>0</v>
      </c>
    </row>
    <row r="586" spans="1:7" s="205" customFormat="1" x14ac:dyDescent="0.25">
      <c r="A586" s="211" t="s">
        <v>1466</v>
      </c>
      <c r="B586" s="212"/>
      <c r="C586" s="224"/>
      <c r="D586" s="225"/>
      <c r="E586" s="221"/>
      <c r="F586" s="203"/>
      <c r="G586" s="203"/>
    </row>
    <row r="587" spans="1:7" s="205" customFormat="1" x14ac:dyDescent="0.25">
      <c r="A587" s="211" t="s">
        <v>1561</v>
      </c>
      <c r="B587" s="212"/>
      <c r="C587" s="224"/>
      <c r="D587" s="225"/>
      <c r="E587" s="221"/>
      <c r="F587" s="203"/>
      <c r="G587" s="203"/>
    </row>
    <row r="588" spans="1:7" s="205" customFormat="1" x14ac:dyDescent="0.25">
      <c r="A588" s="211" t="s">
        <v>1562</v>
      </c>
      <c r="B588" s="212"/>
      <c r="C588" s="224"/>
      <c r="D588" s="225"/>
      <c r="E588" s="221"/>
      <c r="F588" s="203"/>
      <c r="G588" s="203"/>
    </row>
    <row r="589" spans="1:7" s="205" customFormat="1" x14ac:dyDescent="0.25">
      <c r="A589" s="211" t="s">
        <v>1563</v>
      </c>
      <c r="B589" s="212"/>
      <c r="C589" s="224"/>
      <c r="D589" s="225"/>
      <c r="E589" s="221"/>
      <c r="F589" s="203"/>
      <c r="G589" s="203"/>
    </row>
    <row r="590" spans="1:7" s="205" customFormat="1" x14ac:dyDescent="0.25">
      <c r="A590" s="211" t="s">
        <v>1564</v>
      </c>
      <c r="B590" s="212"/>
      <c r="C590" s="224"/>
      <c r="D590" s="225"/>
      <c r="E590" s="221"/>
      <c r="F590" s="203"/>
      <c r="G590" s="203"/>
    </row>
    <row r="591" spans="1:7" s="159" customFormat="1" x14ac:dyDescent="0.25">
      <c r="A591" s="211" t="s">
        <v>1565</v>
      </c>
      <c r="B591" s="212"/>
      <c r="C591" s="224"/>
      <c r="D591" s="225"/>
      <c r="E591" s="221"/>
      <c r="F591" s="203" t="str">
        <f>IF($C$585=0,"",IF(C591="[for completion]","",IF(C591="","",C591/$C$585)))</f>
        <v/>
      </c>
      <c r="G591" s="203" t="str">
        <f>IF($D$585=0,"",IF(D591="[for completion]","",IF(D591="","",D591/$D$585)))</f>
        <v/>
      </c>
    </row>
    <row r="592" spans="1:7" s="159" customFormat="1" x14ac:dyDescent="0.25">
      <c r="A592" s="211" t="s">
        <v>1566</v>
      </c>
      <c r="B592" s="66"/>
      <c r="C592" s="66"/>
      <c r="D592" s="66"/>
      <c r="E592" s="66"/>
      <c r="F592" s="66"/>
      <c r="G592" s="66"/>
    </row>
    <row r="593" spans="1:7" s="174" customFormat="1" x14ac:dyDescent="0.25">
      <c r="A593" s="211" t="s">
        <v>1567</v>
      </c>
      <c r="B593" s="66"/>
      <c r="C593" s="66"/>
      <c r="D593" s="66"/>
      <c r="E593" s="66"/>
      <c r="F593" s="66"/>
      <c r="G593" s="66"/>
    </row>
    <row r="594" spans="1:7" x14ac:dyDescent="0.25">
      <c r="A594" s="211" t="s">
        <v>1568</v>
      </c>
      <c r="B594" s="179"/>
      <c r="C594" s="179"/>
      <c r="D594" s="179"/>
      <c r="E594" s="179"/>
      <c r="F594" s="179"/>
      <c r="G594" s="177"/>
    </row>
    <row r="595" spans="1:7" s="207" customFormat="1" x14ac:dyDescent="0.25">
      <c r="A595" s="211" t="s">
        <v>1570</v>
      </c>
      <c r="B595" s="179"/>
      <c r="C595" s="179"/>
      <c r="D595" s="179"/>
      <c r="E595" s="179"/>
      <c r="F595" s="179"/>
      <c r="G595" s="177"/>
    </row>
    <row r="596" spans="1:7" x14ac:dyDescent="0.25">
      <c r="A596" s="141"/>
      <c r="B596" s="141" t="s">
        <v>1348</v>
      </c>
      <c r="C596" s="108" t="s">
        <v>57</v>
      </c>
      <c r="D596" s="108" t="s">
        <v>1135</v>
      </c>
      <c r="E596" s="108"/>
      <c r="F596" s="108" t="s">
        <v>410</v>
      </c>
      <c r="G596" s="108" t="s">
        <v>1139</v>
      </c>
    </row>
    <row r="597" spans="1:7" x14ac:dyDescent="0.25">
      <c r="A597" s="193" t="s">
        <v>1467</v>
      </c>
      <c r="B597" s="184" t="s">
        <v>1257</v>
      </c>
      <c r="C597" s="188"/>
      <c r="D597" s="189"/>
      <c r="E597" s="185"/>
      <c r="F597" s="173" t="str">
        <f>IF($C$601=0,"",IF(C597="[for completion]","",IF(C597="","",C597/$C$601)))</f>
        <v/>
      </c>
      <c r="G597" s="173" t="str">
        <f>IF($D$601=0,"",IF(D597="[for completion]","",IF(D597="","",D597/$D$601)))</f>
        <v/>
      </c>
    </row>
    <row r="598" spans="1:7" x14ac:dyDescent="0.25">
      <c r="A598" s="193" t="s">
        <v>1468</v>
      </c>
      <c r="B598" s="181" t="s">
        <v>1258</v>
      </c>
      <c r="C598" s="188"/>
      <c r="D598" s="189"/>
      <c r="E598" s="185"/>
      <c r="F598" s="173" t="str">
        <f>IF($C$601=0,"",IF(C598="[for completion]","",IF(C598="","",C598/$C$601)))</f>
        <v/>
      </c>
      <c r="G598" s="173" t="str">
        <f>IF($D$601=0,"",IF(D598="[for completion]","",IF(D598="","",D598/$D$601)))</f>
        <v/>
      </c>
    </row>
    <row r="599" spans="1:7" x14ac:dyDescent="0.25">
      <c r="A599" s="193" t="s">
        <v>1469</v>
      </c>
      <c r="B599" s="184" t="s">
        <v>1136</v>
      </c>
      <c r="C599" s="188"/>
      <c r="D599" s="189"/>
      <c r="E599" s="185"/>
      <c r="F599" s="173" t="str">
        <f>IF($C$601=0,"",IF(C599="[for completion]","",IF(C599="","",C599/$C$601)))</f>
        <v/>
      </c>
      <c r="G599" s="173" t="str">
        <f>IF($D$601=0,"",IF(D599="[for completion]","",IF(D599="","",D599/$D$601)))</f>
        <v/>
      </c>
    </row>
    <row r="600" spans="1:7" x14ac:dyDescent="0.25">
      <c r="A600" s="193" t="s">
        <v>1470</v>
      </c>
      <c r="B600" s="183" t="s">
        <v>1179</v>
      </c>
      <c r="C600" s="188"/>
      <c r="D600" s="189"/>
      <c r="E600" s="185"/>
      <c r="F600" s="173" t="str">
        <f>IF($C$601=0,"",IF(C600="[for completion]","",IF(C600="","",C600/$C$601)))</f>
        <v/>
      </c>
      <c r="G600" s="173" t="str">
        <f>IF($D$601=0,"",IF(D600="[for completion]","",IF(D600="","",D600/$D$601)))</f>
        <v/>
      </c>
    </row>
    <row r="601" spans="1:7" x14ac:dyDescent="0.25">
      <c r="A601" s="193" t="s">
        <v>1471</v>
      </c>
      <c r="B601" s="184" t="s">
        <v>87</v>
      </c>
      <c r="C601" s="188">
        <f>SUM(C597:C600)</f>
        <v>0</v>
      </c>
      <c r="D601" s="189">
        <f>SUM(D597:D600)</f>
        <v>0</v>
      </c>
      <c r="E601" s="185"/>
      <c r="F601" s="180">
        <f>SUM(F597:F600)</f>
        <v>0</v>
      </c>
      <c r="G601" s="180">
        <f>SUM(G597:G600)</f>
        <v>0</v>
      </c>
    </row>
    <row r="602" spans="1:7" x14ac:dyDescent="0.25">
      <c r="A602" s="183"/>
      <c r="B602" s="183"/>
      <c r="C602" s="183"/>
      <c r="D602" s="183"/>
      <c r="E602" s="183"/>
      <c r="F602" s="183"/>
      <c r="G602" s="182"/>
    </row>
    <row r="603" spans="1:7" x14ac:dyDescent="0.25">
      <c r="A603" s="141"/>
      <c r="B603" s="141" t="s">
        <v>1538</v>
      </c>
      <c r="C603" s="141" t="s">
        <v>1534</v>
      </c>
      <c r="D603" s="141" t="s">
        <v>1539</v>
      </c>
      <c r="E603" s="141"/>
      <c r="F603" s="141" t="s">
        <v>1536</v>
      </c>
      <c r="G603" s="141"/>
    </row>
    <row r="604" spans="1:7" x14ac:dyDescent="0.25">
      <c r="A604" s="211" t="s">
        <v>1473</v>
      </c>
      <c r="B604" s="229" t="s">
        <v>690</v>
      </c>
      <c r="C604" s="226"/>
      <c r="D604" s="227"/>
      <c r="E604" s="228"/>
      <c r="F604" s="227"/>
      <c r="G604" s="203" t="str">
        <f>IF($D$622=0,"",IF(D604="[for completion]","",IF(D604="","",D604/$D$622)))</f>
        <v/>
      </c>
    </row>
    <row r="605" spans="1:7" x14ac:dyDescent="0.25">
      <c r="A605" s="211" t="s">
        <v>1474</v>
      </c>
      <c r="B605" s="229" t="s">
        <v>691</v>
      </c>
      <c r="C605" s="226"/>
      <c r="D605" s="227"/>
      <c r="E605" s="228"/>
      <c r="F605" s="227"/>
      <c r="G605" s="203" t="str">
        <f t="shared" ref="G605:G622" si="38">IF($D$622=0,"",IF(D605="[for completion]","",IF(D605="","",D605/$D$622)))</f>
        <v/>
      </c>
    </row>
    <row r="606" spans="1:7" x14ac:dyDescent="0.25">
      <c r="A606" s="211" t="s">
        <v>1475</v>
      </c>
      <c r="B606" s="229" t="s">
        <v>692</v>
      </c>
      <c r="C606" s="226"/>
      <c r="D606" s="227"/>
      <c r="E606" s="228"/>
      <c r="F606" s="227"/>
      <c r="G606" s="203" t="str">
        <f t="shared" si="38"/>
        <v/>
      </c>
    </row>
    <row r="607" spans="1:7" x14ac:dyDescent="0.25">
      <c r="A607" s="211" t="s">
        <v>1476</v>
      </c>
      <c r="B607" s="229" t="s">
        <v>693</v>
      </c>
      <c r="C607" s="226"/>
      <c r="D607" s="227"/>
      <c r="E607" s="228"/>
      <c r="F607" s="227"/>
      <c r="G607" s="203" t="str">
        <f t="shared" si="38"/>
        <v/>
      </c>
    </row>
    <row r="608" spans="1:7" x14ac:dyDescent="0.25">
      <c r="A608" s="211" t="s">
        <v>1477</v>
      </c>
      <c r="B608" s="229" t="s">
        <v>694</v>
      </c>
      <c r="C608" s="226"/>
      <c r="D608" s="227"/>
      <c r="E608" s="228"/>
      <c r="F608" s="227"/>
      <c r="G608" s="203" t="str">
        <f t="shared" si="38"/>
        <v/>
      </c>
    </row>
    <row r="609" spans="1:7" x14ac:dyDescent="0.25">
      <c r="A609" s="211" t="s">
        <v>1478</v>
      </c>
      <c r="B609" s="229" t="s">
        <v>695</v>
      </c>
      <c r="C609" s="226"/>
      <c r="D609" s="227"/>
      <c r="E609" s="228"/>
      <c r="F609" s="227"/>
      <c r="G609" s="203" t="str">
        <f t="shared" si="38"/>
        <v/>
      </c>
    </row>
    <row r="610" spans="1:7" x14ac:dyDescent="0.25">
      <c r="A610" s="211" t="s">
        <v>1479</v>
      </c>
      <c r="B610" s="229" t="s">
        <v>696</v>
      </c>
      <c r="C610" s="226"/>
      <c r="D610" s="227"/>
      <c r="E610" s="228"/>
      <c r="F610" s="227"/>
      <c r="G610" s="203" t="str">
        <f t="shared" si="38"/>
        <v/>
      </c>
    </row>
    <row r="611" spans="1:7" x14ac:dyDescent="0.25">
      <c r="A611" s="211" t="s">
        <v>1480</v>
      </c>
      <c r="B611" s="229" t="s">
        <v>1254</v>
      </c>
      <c r="C611" s="226"/>
      <c r="D611" s="227"/>
      <c r="E611" s="228"/>
      <c r="F611" s="227"/>
      <c r="G611" s="203" t="str">
        <f t="shared" si="38"/>
        <v/>
      </c>
    </row>
    <row r="612" spans="1:7" x14ac:dyDescent="0.25">
      <c r="A612" s="211" t="s">
        <v>1481</v>
      </c>
      <c r="B612" s="229" t="s">
        <v>1255</v>
      </c>
      <c r="C612" s="226"/>
      <c r="D612" s="227"/>
      <c r="E612" s="228"/>
      <c r="F612" s="227"/>
      <c r="G612" s="203" t="str">
        <f t="shared" si="38"/>
        <v/>
      </c>
    </row>
    <row r="613" spans="1:7" x14ac:dyDescent="0.25">
      <c r="A613" s="211" t="s">
        <v>1482</v>
      </c>
      <c r="B613" s="229" t="s">
        <v>1256</v>
      </c>
      <c r="C613" s="226"/>
      <c r="D613" s="227"/>
      <c r="E613" s="228"/>
      <c r="F613" s="227"/>
      <c r="G613" s="203" t="str">
        <f t="shared" si="38"/>
        <v/>
      </c>
    </row>
    <row r="614" spans="1:7" x14ac:dyDescent="0.25">
      <c r="A614" s="211" t="s">
        <v>1483</v>
      </c>
      <c r="B614" s="229" t="s">
        <v>697</v>
      </c>
      <c r="C614" s="226"/>
      <c r="D614" s="227"/>
      <c r="E614" s="228"/>
      <c r="F614" s="227"/>
      <c r="G614" s="203" t="str">
        <f t="shared" si="38"/>
        <v/>
      </c>
    </row>
    <row r="615" spans="1:7" x14ac:dyDescent="0.25">
      <c r="A615" s="211" t="s">
        <v>1484</v>
      </c>
      <c r="B615" s="229" t="s">
        <v>698</v>
      </c>
      <c r="C615" s="226"/>
      <c r="D615" s="227"/>
      <c r="E615" s="228"/>
      <c r="F615" s="227"/>
      <c r="G615" s="203" t="str">
        <f t="shared" si="38"/>
        <v/>
      </c>
    </row>
    <row r="616" spans="1:7" x14ac:dyDescent="0.25">
      <c r="A616" s="211" t="s">
        <v>1485</v>
      </c>
      <c r="B616" s="229" t="s">
        <v>85</v>
      </c>
      <c r="C616" s="226"/>
      <c r="D616" s="227"/>
      <c r="E616" s="228"/>
      <c r="F616" s="227"/>
      <c r="G616" s="203" t="str">
        <f t="shared" si="38"/>
        <v/>
      </c>
    </row>
    <row r="617" spans="1:7" x14ac:dyDescent="0.25">
      <c r="A617" s="211" t="s">
        <v>1486</v>
      </c>
      <c r="B617" s="229" t="s">
        <v>1179</v>
      </c>
      <c r="C617" s="226"/>
      <c r="D617" s="227"/>
      <c r="E617" s="228"/>
      <c r="F617" s="227"/>
      <c r="G617" s="203" t="str">
        <f t="shared" si="38"/>
        <v/>
      </c>
    </row>
    <row r="618" spans="1:7" x14ac:dyDescent="0.25">
      <c r="A618" s="211" t="s">
        <v>1487</v>
      </c>
      <c r="B618" s="229" t="s">
        <v>87</v>
      </c>
      <c r="C618" s="224">
        <f>SUM(C604:C617)</f>
        <v>0</v>
      </c>
      <c r="D618" s="211">
        <f>SUM(D604:D617)</f>
        <v>0</v>
      </c>
      <c r="E618" s="200"/>
      <c r="F618" s="224"/>
      <c r="G618" s="203" t="str">
        <f t="shared" si="38"/>
        <v/>
      </c>
    </row>
    <row r="619" spans="1:7" x14ac:dyDescent="0.25">
      <c r="A619" s="211" t="s">
        <v>1488</v>
      </c>
      <c r="B619" s="179" t="s">
        <v>1533</v>
      </c>
      <c r="C619" s="66"/>
      <c r="D619" s="66"/>
      <c r="E619" s="66"/>
      <c r="F619" s="197"/>
      <c r="G619" s="203" t="str">
        <f t="shared" si="38"/>
        <v/>
      </c>
    </row>
    <row r="620" spans="1:7" x14ac:dyDescent="0.25">
      <c r="A620" s="193" t="s">
        <v>1489</v>
      </c>
      <c r="B620" s="199"/>
      <c r="C620" s="188"/>
      <c r="D620" s="189"/>
      <c r="E620" s="200"/>
      <c r="F620" s="203"/>
      <c r="G620" s="203" t="str">
        <f t="shared" si="38"/>
        <v/>
      </c>
    </row>
    <row r="621" spans="1:7" x14ac:dyDescent="0.25">
      <c r="A621" s="193" t="s">
        <v>1490</v>
      </c>
      <c r="B621" s="199"/>
      <c r="C621" s="188"/>
      <c r="D621" s="189"/>
      <c r="E621" s="200"/>
      <c r="F621" s="203"/>
      <c r="G621" s="203" t="str">
        <f t="shared" si="38"/>
        <v/>
      </c>
    </row>
    <row r="622" spans="1:7" x14ac:dyDescent="0.25">
      <c r="A622" s="193" t="s">
        <v>1491</v>
      </c>
      <c r="B622" s="199"/>
      <c r="C622" s="188"/>
      <c r="D622" s="189"/>
      <c r="E622" s="200"/>
      <c r="F622" s="203"/>
      <c r="G622" s="203" t="str">
        <f t="shared" si="38"/>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A52" zoomScale="80" zoomScaleNormal="80" workbookViewId="0">
      <selection activeCell="B72" sqref="B72"/>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6" customFormat="1" ht="31.5" x14ac:dyDescent="0.25">
      <c r="A1" s="134" t="s">
        <v>703</v>
      </c>
      <c r="B1" s="134"/>
      <c r="C1" s="213" t="s">
        <v>1589</v>
      </c>
      <c r="D1" s="20"/>
      <c r="E1" s="20"/>
      <c r="F1" s="20"/>
      <c r="G1" s="20"/>
      <c r="H1" s="20"/>
      <c r="I1" s="20"/>
      <c r="J1" s="20"/>
      <c r="K1" s="20"/>
      <c r="L1" s="20"/>
      <c r="M1" s="20"/>
    </row>
    <row r="2" spans="1:13" x14ac:dyDescent="0.25">
      <c r="B2" s="23"/>
      <c r="C2" s="23"/>
    </row>
    <row r="3" spans="1:13" x14ac:dyDescent="0.25">
      <c r="A3" s="70" t="s">
        <v>704</v>
      </c>
      <c r="B3" s="71"/>
      <c r="C3" s="23"/>
    </row>
    <row r="4" spans="1:13" x14ac:dyDescent="0.25">
      <c r="C4" s="23"/>
    </row>
    <row r="5" spans="1:13" ht="37.5" x14ac:dyDescent="0.25">
      <c r="A5" s="36" t="s">
        <v>29</v>
      </c>
      <c r="B5" s="36" t="s">
        <v>705</v>
      </c>
      <c r="C5" s="72" t="s">
        <v>1077</v>
      </c>
    </row>
    <row r="6" spans="1:13" ht="30" x14ac:dyDescent="0.25">
      <c r="A6" s="1" t="s">
        <v>706</v>
      </c>
      <c r="B6" s="39" t="s">
        <v>1574</v>
      </c>
      <c r="C6" s="372" t="s">
        <v>1573</v>
      </c>
    </row>
    <row r="7" spans="1:13" ht="30" x14ac:dyDescent="0.25">
      <c r="A7" s="1" t="s">
        <v>707</v>
      </c>
      <c r="B7" s="39" t="s">
        <v>1576</v>
      </c>
      <c r="C7" s="372" t="s">
        <v>1577</v>
      </c>
    </row>
    <row r="8" spans="1:13" ht="30" x14ac:dyDescent="0.25">
      <c r="A8" s="1" t="s">
        <v>708</v>
      </c>
      <c r="B8" s="39" t="s">
        <v>1575</v>
      </c>
      <c r="C8" s="372" t="s">
        <v>1578</v>
      </c>
    </row>
    <row r="9" spans="1:13" x14ac:dyDescent="0.25">
      <c r="A9" s="1" t="s">
        <v>709</v>
      </c>
      <c r="B9" s="39" t="s">
        <v>710</v>
      </c>
      <c r="C9" s="373" t="s">
        <v>1968</v>
      </c>
    </row>
    <row r="10" spans="1:13" ht="44.25" customHeight="1" x14ac:dyDescent="0.25">
      <c r="A10" s="1" t="s">
        <v>711</v>
      </c>
      <c r="B10" s="39" t="s">
        <v>922</v>
      </c>
      <c r="C10" s="373" t="s">
        <v>1969</v>
      </c>
    </row>
    <row r="11" spans="1:13" ht="90" x14ac:dyDescent="0.25">
      <c r="A11" s="1" t="s">
        <v>712</v>
      </c>
      <c r="B11" s="39" t="s">
        <v>713</v>
      </c>
      <c r="C11" s="373" t="s">
        <v>1970</v>
      </c>
    </row>
    <row r="12" spans="1:13" ht="105" x14ac:dyDescent="0.25">
      <c r="A12" s="1" t="s">
        <v>714</v>
      </c>
      <c r="B12" s="39" t="s">
        <v>1531</v>
      </c>
      <c r="C12" s="373" t="s">
        <v>1971</v>
      </c>
    </row>
    <row r="13" spans="1:13" ht="30" x14ac:dyDescent="0.25">
      <c r="A13" s="1" t="s">
        <v>716</v>
      </c>
      <c r="B13" s="39" t="s">
        <v>715</v>
      </c>
      <c r="C13" s="373" t="s">
        <v>1972</v>
      </c>
    </row>
    <row r="14" spans="1:13" ht="60" x14ac:dyDescent="0.25">
      <c r="A14" s="1" t="s">
        <v>718</v>
      </c>
      <c r="B14" s="39" t="s">
        <v>717</v>
      </c>
      <c r="C14" s="373" t="s">
        <v>1973</v>
      </c>
    </row>
    <row r="15" spans="1:13" ht="60" x14ac:dyDescent="0.25">
      <c r="A15" s="1" t="s">
        <v>720</v>
      </c>
      <c r="B15" s="39" t="s">
        <v>719</v>
      </c>
      <c r="C15" s="373" t="s">
        <v>1974</v>
      </c>
    </row>
    <row r="16" spans="1:13" x14ac:dyDescent="0.25">
      <c r="A16" s="1" t="s">
        <v>722</v>
      </c>
      <c r="B16" s="39" t="s">
        <v>721</v>
      </c>
      <c r="C16" s="373" t="s">
        <v>1975</v>
      </c>
    </row>
    <row r="17" spans="1:13" ht="30" customHeight="1" x14ac:dyDescent="0.25">
      <c r="A17" s="1" t="s">
        <v>724</v>
      </c>
      <c r="B17" s="43" t="s">
        <v>723</v>
      </c>
      <c r="C17" s="373" t="s">
        <v>1976</v>
      </c>
    </row>
    <row r="18" spans="1:13" ht="60" x14ac:dyDescent="0.25">
      <c r="A18" s="1" t="s">
        <v>726</v>
      </c>
      <c r="B18" s="43" t="s">
        <v>725</v>
      </c>
      <c r="C18" s="374" t="s">
        <v>1977</v>
      </c>
    </row>
    <row r="19" spans="1:13" s="174" customFormat="1" x14ac:dyDescent="0.25">
      <c r="A19" s="160" t="s">
        <v>1530</v>
      </c>
      <c r="B19" s="43" t="s">
        <v>727</v>
      </c>
      <c r="C19" s="373" t="s">
        <v>1978</v>
      </c>
      <c r="D19" s="2"/>
      <c r="E19" s="2"/>
      <c r="F19" s="2"/>
      <c r="G19" s="2"/>
      <c r="H19" s="2"/>
      <c r="I19" s="2"/>
      <c r="J19" s="2"/>
    </row>
    <row r="20" spans="1:13" s="174" customFormat="1" ht="180" x14ac:dyDescent="0.25">
      <c r="A20" s="160" t="s">
        <v>1532</v>
      </c>
      <c r="B20" s="39" t="s">
        <v>1529</v>
      </c>
      <c r="C20" s="374" t="s">
        <v>1979</v>
      </c>
      <c r="D20" s="2"/>
      <c r="E20" s="2"/>
      <c r="F20" s="2"/>
      <c r="G20" s="2"/>
      <c r="H20" s="2"/>
      <c r="I20" s="2"/>
      <c r="J20" s="2"/>
    </row>
    <row r="21" spans="1:13" s="174" customFormat="1" x14ac:dyDescent="0.25">
      <c r="A21" s="65" t="s">
        <v>728</v>
      </c>
      <c r="B21" s="40" t="s">
        <v>2040</v>
      </c>
      <c r="C21" s="374" t="s">
        <v>2041</v>
      </c>
      <c r="D21" s="2"/>
      <c r="E21" s="2"/>
      <c r="F21" s="2"/>
      <c r="G21" s="2"/>
      <c r="H21" s="2"/>
      <c r="I21" s="2"/>
      <c r="J21" s="2"/>
    </row>
    <row r="22" spans="1:13" s="174" customFormat="1" x14ac:dyDescent="0.25">
      <c r="A22" s="65" t="s">
        <v>729</v>
      </c>
      <c r="C22" s="230"/>
      <c r="D22" s="2"/>
      <c r="E22" s="2"/>
      <c r="F22" s="2"/>
      <c r="G22" s="2"/>
      <c r="H22" s="2"/>
      <c r="I22" s="2"/>
      <c r="J22" s="2"/>
    </row>
    <row r="23" spans="1:13" outlineLevel="1" x14ac:dyDescent="0.25">
      <c r="A23" s="65" t="s">
        <v>730</v>
      </c>
      <c r="B23" s="186"/>
      <c r="C23" s="197"/>
    </row>
    <row r="24" spans="1:13" outlineLevel="1" x14ac:dyDescent="0.25">
      <c r="A24" s="65" t="s">
        <v>731</v>
      </c>
      <c r="B24" s="69"/>
      <c r="C24" s="197"/>
    </row>
    <row r="25" spans="1:13" outlineLevel="1" x14ac:dyDescent="0.25">
      <c r="A25" s="65" t="s">
        <v>732</v>
      </c>
      <c r="B25" s="69"/>
      <c r="C25" s="197"/>
    </row>
    <row r="26" spans="1:13" outlineLevel="1" x14ac:dyDescent="0.25">
      <c r="A26" s="65" t="s">
        <v>1314</v>
      </c>
      <c r="B26" s="69"/>
      <c r="C26" s="197"/>
    </row>
    <row r="27" spans="1:13" outlineLevel="1" x14ac:dyDescent="0.25">
      <c r="A27" s="65" t="s">
        <v>1315</v>
      </c>
      <c r="B27" s="69"/>
      <c r="C27" s="197"/>
    </row>
    <row r="28" spans="1:13" s="174" customFormat="1" ht="18.75" outlineLevel="1" x14ac:dyDescent="0.25">
      <c r="A28" s="192"/>
      <c r="B28" s="190" t="s">
        <v>1267</v>
      </c>
      <c r="C28" s="72" t="s">
        <v>1077</v>
      </c>
      <c r="D28" s="2"/>
      <c r="E28" s="2"/>
      <c r="F28" s="2"/>
      <c r="G28" s="2"/>
      <c r="H28" s="2"/>
      <c r="I28" s="2"/>
      <c r="J28" s="2"/>
      <c r="K28" s="2"/>
      <c r="L28" s="2"/>
      <c r="M28" s="2"/>
    </row>
    <row r="29" spans="1:13" s="174" customFormat="1" outlineLevel="1" x14ac:dyDescent="0.25">
      <c r="A29" s="65" t="s">
        <v>734</v>
      </c>
      <c r="B29" s="39" t="s">
        <v>1265</v>
      </c>
      <c r="C29" s="236"/>
      <c r="D29" s="2"/>
      <c r="E29" s="2"/>
      <c r="F29" s="2"/>
      <c r="G29" s="2"/>
      <c r="H29" s="2"/>
      <c r="I29" s="2"/>
      <c r="J29" s="2"/>
      <c r="K29" s="2"/>
      <c r="L29" s="2"/>
      <c r="M29" s="2"/>
    </row>
    <row r="30" spans="1:13" s="174" customFormat="1" outlineLevel="1" x14ac:dyDescent="0.25">
      <c r="A30" s="65" t="s">
        <v>737</v>
      </c>
      <c r="B30" s="39" t="s">
        <v>1266</v>
      </c>
      <c r="C30" s="236"/>
      <c r="D30" s="2"/>
      <c r="E30" s="2"/>
      <c r="F30" s="2"/>
      <c r="G30" s="2"/>
      <c r="H30" s="2"/>
      <c r="I30" s="2"/>
      <c r="J30" s="2"/>
      <c r="K30" s="2"/>
      <c r="L30" s="2"/>
      <c r="M30" s="2"/>
    </row>
    <row r="31" spans="1:13" s="174" customFormat="1" outlineLevel="1" x14ac:dyDescent="0.25">
      <c r="A31" s="65" t="s">
        <v>740</v>
      </c>
      <c r="B31" s="39" t="s">
        <v>1264</v>
      </c>
      <c r="C31" s="236"/>
      <c r="D31" s="2"/>
      <c r="E31" s="2"/>
      <c r="F31" s="2"/>
      <c r="G31" s="2"/>
      <c r="H31" s="2"/>
      <c r="I31" s="2"/>
      <c r="J31" s="2"/>
      <c r="K31" s="2"/>
      <c r="L31" s="2"/>
      <c r="M31" s="2"/>
    </row>
    <row r="32" spans="1:13" s="174" customFormat="1" outlineLevel="1" x14ac:dyDescent="0.25">
      <c r="A32" s="65" t="s">
        <v>743</v>
      </c>
      <c r="B32" s="231"/>
      <c r="C32" s="197"/>
      <c r="D32" s="2"/>
      <c r="E32" s="2"/>
      <c r="F32" s="2"/>
      <c r="G32" s="2"/>
      <c r="H32" s="2"/>
      <c r="I32" s="2"/>
      <c r="J32" s="2"/>
      <c r="K32" s="2"/>
      <c r="L32" s="2"/>
      <c r="M32" s="2"/>
    </row>
    <row r="33" spans="1:13" s="174" customFormat="1" outlineLevel="1" x14ac:dyDescent="0.25">
      <c r="A33" s="65" t="s">
        <v>744</v>
      </c>
      <c r="B33" s="231"/>
      <c r="C33" s="197"/>
      <c r="D33" s="2"/>
      <c r="E33" s="2"/>
      <c r="F33" s="2"/>
      <c r="G33" s="2"/>
      <c r="H33" s="2"/>
      <c r="I33" s="2"/>
      <c r="J33" s="2"/>
      <c r="K33" s="2"/>
      <c r="L33" s="2"/>
      <c r="M33" s="2"/>
    </row>
    <row r="34" spans="1:13" s="174" customFormat="1" outlineLevel="1" x14ac:dyDescent="0.25">
      <c r="A34" s="65" t="s">
        <v>1063</v>
      </c>
      <c r="B34" s="231"/>
      <c r="C34" s="197"/>
      <c r="D34" s="2"/>
      <c r="E34" s="2"/>
      <c r="F34" s="2"/>
      <c r="G34" s="2"/>
      <c r="H34" s="2"/>
      <c r="I34" s="2"/>
      <c r="J34" s="2"/>
      <c r="K34" s="2"/>
      <c r="L34" s="2"/>
      <c r="M34" s="2"/>
    </row>
    <row r="35" spans="1:13" s="174" customFormat="1" outlineLevel="1" x14ac:dyDescent="0.25">
      <c r="A35" s="65" t="s">
        <v>1278</v>
      </c>
      <c r="B35" s="231"/>
      <c r="C35" s="197"/>
      <c r="D35" s="2"/>
      <c r="E35" s="2"/>
      <c r="F35" s="2"/>
      <c r="G35" s="2"/>
      <c r="H35" s="2"/>
      <c r="I35" s="2"/>
      <c r="J35" s="2"/>
      <c r="K35" s="2"/>
      <c r="L35" s="2"/>
      <c r="M35" s="2"/>
    </row>
    <row r="36" spans="1:13" s="174" customFormat="1" outlineLevel="1" x14ac:dyDescent="0.25">
      <c r="A36" s="65" t="s">
        <v>1279</v>
      </c>
      <c r="B36" s="231"/>
      <c r="C36" s="197"/>
      <c r="D36" s="2"/>
      <c r="E36" s="2"/>
      <c r="F36" s="2"/>
      <c r="G36" s="2"/>
      <c r="H36" s="2"/>
      <c r="I36" s="2"/>
      <c r="J36" s="2"/>
      <c r="K36" s="2"/>
      <c r="L36" s="2"/>
      <c r="M36" s="2"/>
    </row>
    <row r="37" spans="1:13" s="174" customFormat="1" outlineLevel="1" x14ac:dyDescent="0.25">
      <c r="A37" s="65" t="s">
        <v>1280</v>
      </c>
      <c r="B37" s="231"/>
      <c r="C37" s="197"/>
      <c r="D37" s="2"/>
      <c r="E37" s="2"/>
      <c r="F37" s="2"/>
      <c r="G37" s="2"/>
      <c r="H37" s="2"/>
      <c r="I37" s="2"/>
      <c r="J37" s="2"/>
      <c r="K37" s="2"/>
      <c r="L37" s="2"/>
      <c r="M37" s="2"/>
    </row>
    <row r="38" spans="1:13" s="174" customFormat="1" outlineLevel="1" x14ac:dyDescent="0.25">
      <c r="A38" s="65" t="s">
        <v>1281</v>
      </c>
      <c r="B38" s="231"/>
      <c r="C38" s="197"/>
      <c r="D38" s="2"/>
      <c r="E38" s="2"/>
      <c r="F38" s="2"/>
      <c r="G38" s="2"/>
      <c r="H38" s="2"/>
      <c r="I38" s="2"/>
      <c r="J38" s="2"/>
      <c r="K38" s="2"/>
      <c r="L38" s="2"/>
      <c r="M38" s="2"/>
    </row>
    <row r="39" spans="1:13" s="174" customFormat="1" outlineLevel="1" x14ac:dyDescent="0.25">
      <c r="A39" s="65" t="s">
        <v>1282</v>
      </c>
      <c r="B39" s="231"/>
      <c r="C39" s="197"/>
      <c r="D39" s="2"/>
      <c r="E39" s="2"/>
      <c r="F39" s="2"/>
      <c r="G39" s="2"/>
      <c r="H39" s="2"/>
      <c r="I39" s="2"/>
      <c r="J39" s="2"/>
      <c r="K39" s="2"/>
      <c r="L39" s="2"/>
      <c r="M39" s="2"/>
    </row>
    <row r="40" spans="1:13" s="174" customFormat="1" outlineLevel="1" x14ac:dyDescent="0.25">
      <c r="A40" s="65" t="s">
        <v>1283</v>
      </c>
      <c r="B40" s="231"/>
      <c r="C40" s="197"/>
      <c r="D40" s="2"/>
      <c r="E40" s="2"/>
      <c r="F40" s="2"/>
      <c r="G40" s="2"/>
      <c r="H40" s="2"/>
      <c r="I40" s="2"/>
      <c r="J40" s="2"/>
      <c r="K40" s="2"/>
      <c r="L40" s="2"/>
      <c r="M40" s="2"/>
    </row>
    <row r="41" spans="1:13" s="174" customFormat="1" outlineLevel="1" x14ac:dyDescent="0.25">
      <c r="A41" s="65" t="s">
        <v>1284</v>
      </c>
      <c r="B41" s="231"/>
      <c r="C41" s="197"/>
      <c r="D41" s="2"/>
      <c r="E41" s="2"/>
      <c r="F41" s="2"/>
      <c r="G41" s="2"/>
      <c r="H41" s="2"/>
      <c r="I41" s="2"/>
      <c r="J41" s="2"/>
      <c r="K41" s="2"/>
      <c r="L41" s="2"/>
      <c r="M41" s="2"/>
    </row>
    <row r="42" spans="1:13" s="174" customFormat="1" outlineLevel="1" x14ac:dyDescent="0.25">
      <c r="A42" s="65" t="s">
        <v>1285</v>
      </c>
      <c r="B42" s="231"/>
      <c r="C42" s="197"/>
      <c r="D42" s="2"/>
      <c r="E42" s="2"/>
      <c r="F42" s="2"/>
      <c r="G42" s="2"/>
      <c r="H42" s="2"/>
      <c r="I42" s="2"/>
      <c r="J42" s="2"/>
      <c r="K42" s="2"/>
      <c r="L42" s="2"/>
      <c r="M42" s="2"/>
    </row>
    <row r="43" spans="1:13" s="174" customFormat="1" outlineLevel="1" x14ac:dyDescent="0.25">
      <c r="A43" s="65" t="s">
        <v>1286</v>
      </c>
      <c r="B43" s="231"/>
      <c r="C43" s="197"/>
      <c r="D43" s="2"/>
      <c r="E43" s="2"/>
      <c r="F43" s="2"/>
      <c r="G43" s="2"/>
      <c r="H43" s="2"/>
      <c r="I43" s="2"/>
      <c r="J43" s="2"/>
      <c r="K43" s="2"/>
      <c r="L43" s="2"/>
      <c r="M43" s="2"/>
    </row>
    <row r="44" spans="1:13" ht="18.75" x14ac:dyDescent="0.25">
      <c r="A44" s="36"/>
      <c r="B44" s="36" t="s">
        <v>1268</v>
      </c>
      <c r="C44" s="72" t="s">
        <v>733</v>
      </c>
    </row>
    <row r="45" spans="1:13" x14ac:dyDescent="0.25">
      <c r="A45" s="1" t="s">
        <v>745</v>
      </c>
      <c r="B45" s="43" t="s">
        <v>735</v>
      </c>
      <c r="C45" s="25" t="s">
        <v>736</v>
      </c>
    </row>
    <row r="46" spans="1:13" x14ac:dyDescent="0.25">
      <c r="A46" s="160" t="s">
        <v>1270</v>
      </c>
      <c r="B46" s="43" t="s">
        <v>738</v>
      </c>
      <c r="C46" s="25" t="s">
        <v>739</v>
      </c>
    </row>
    <row r="47" spans="1:13" x14ac:dyDescent="0.25">
      <c r="A47" s="160" t="s">
        <v>1271</v>
      </c>
      <c r="B47" s="43" t="s">
        <v>741</v>
      </c>
      <c r="C47" s="25" t="s">
        <v>742</v>
      </c>
    </row>
    <row r="48" spans="1:13" outlineLevel="1" x14ac:dyDescent="0.25">
      <c r="A48" s="1" t="s">
        <v>746</v>
      </c>
      <c r="B48" s="195"/>
      <c r="C48" s="197"/>
    </row>
    <row r="49" spans="1:3" outlineLevel="1" x14ac:dyDescent="0.25">
      <c r="A49" s="160" t="s">
        <v>747</v>
      </c>
      <c r="B49" s="195"/>
      <c r="C49" s="197"/>
    </row>
    <row r="50" spans="1:3" outlineLevel="1" x14ac:dyDescent="0.25">
      <c r="A50" s="160" t="s">
        <v>748</v>
      </c>
      <c r="B50" s="232"/>
      <c r="C50" s="197"/>
    </row>
    <row r="51" spans="1:3" ht="18.75" x14ac:dyDescent="0.25">
      <c r="A51" s="36"/>
      <c r="B51" s="36" t="s">
        <v>1269</v>
      </c>
      <c r="C51" s="72" t="s">
        <v>1077</v>
      </c>
    </row>
    <row r="52" spans="1:3" ht="225" x14ac:dyDescent="0.25">
      <c r="A52" s="1" t="s">
        <v>1272</v>
      </c>
      <c r="B52" s="375" t="s">
        <v>1849</v>
      </c>
      <c r="C52" s="372" t="s">
        <v>1980</v>
      </c>
    </row>
    <row r="53" spans="1:3" ht="210" x14ac:dyDescent="0.25">
      <c r="A53" s="1" t="s">
        <v>1273</v>
      </c>
      <c r="B53" s="376" t="s">
        <v>1860</v>
      </c>
      <c r="C53" s="373" t="s">
        <v>1981</v>
      </c>
    </row>
    <row r="54" spans="1:3" ht="75" x14ac:dyDescent="0.25">
      <c r="A54" s="160" t="s">
        <v>1274</v>
      </c>
      <c r="B54" s="376" t="s">
        <v>1983</v>
      </c>
      <c r="C54" s="373" t="s">
        <v>1982</v>
      </c>
    </row>
    <row r="55" spans="1:3" x14ac:dyDescent="0.25">
      <c r="A55" s="160" t="s">
        <v>1275</v>
      </c>
      <c r="B55" s="377" t="s">
        <v>1984</v>
      </c>
      <c r="C55" s="373" t="s">
        <v>1985</v>
      </c>
    </row>
    <row r="56" spans="1:3" x14ac:dyDescent="0.25">
      <c r="A56" s="160" t="s">
        <v>1276</v>
      </c>
      <c r="B56" s="195"/>
      <c r="C56" s="233"/>
    </row>
    <row r="57" spans="1:3" x14ac:dyDescent="0.25">
      <c r="A57" s="160" t="s">
        <v>1277</v>
      </c>
      <c r="B57" s="195"/>
      <c r="C57" s="233"/>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22" t="s">
        <v>749</v>
      </c>
    </row>
    <row r="3" spans="1:1" x14ac:dyDescent="0.25">
      <c r="A3" s="75"/>
    </row>
    <row r="4" spans="1:1" ht="34.5" x14ac:dyDescent="0.25">
      <c r="A4" s="76" t="s">
        <v>750</v>
      </c>
    </row>
    <row r="5" spans="1:1" ht="34.5" x14ac:dyDescent="0.25">
      <c r="A5" s="76" t="s">
        <v>751</v>
      </c>
    </row>
    <row r="6" spans="1:1" ht="51.75" x14ac:dyDescent="0.25">
      <c r="A6" s="76" t="s">
        <v>752</v>
      </c>
    </row>
    <row r="7" spans="1:1" ht="17.25" x14ac:dyDescent="0.25">
      <c r="A7" s="76"/>
    </row>
    <row r="8" spans="1:1" ht="18.75" x14ac:dyDescent="0.25">
      <c r="A8" s="77" t="s">
        <v>753</v>
      </c>
    </row>
    <row r="9" spans="1:1" ht="34.5" x14ac:dyDescent="0.3">
      <c r="A9" s="86" t="s">
        <v>915</v>
      </c>
    </row>
    <row r="10" spans="1:1" ht="86.25" x14ac:dyDescent="0.25">
      <c r="A10" s="79" t="s">
        <v>754</v>
      </c>
    </row>
    <row r="11" spans="1:1" ht="34.5" x14ac:dyDescent="0.25">
      <c r="A11" s="79" t="s">
        <v>755</v>
      </c>
    </row>
    <row r="12" spans="1:1" ht="17.25" x14ac:dyDescent="0.25">
      <c r="A12" s="79" t="s">
        <v>756</v>
      </c>
    </row>
    <row r="13" spans="1:1" ht="17.25" x14ac:dyDescent="0.25">
      <c r="A13" s="79" t="s">
        <v>757</v>
      </c>
    </row>
    <row r="14" spans="1:1" ht="34.5" x14ac:dyDescent="0.25">
      <c r="A14" s="79" t="s">
        <v>758</v>
      </c>
    </row>
    <row r="15" spans="1:1" ht="17.25" x14ac:dyDescent="0.25">
      <c r="A15" s="79"/>
    </row>
    <row r="16" spans="1:1" ht="18.75" x14ac:dyDescent="0.25">
      <c r="A16" s="77" t="s">
        <v>759</v>
      </c>
    </row>
    <row r="17" spans="1:1" ht="17.25" x14ac:dyDescent="0.25">
      <c r="A17" s="80" t="s">
        <v>760</v>
      </c>
    </row>
    <row r="18" spans="1:1" ht="34.5" x14ac:dyDescent="0.25">
      <c r="A18" s="81" t="s">
        <v>761</v>
      </c>
    </row>
    <row r="19" spans="1:1" ht="34.5" x14ac:dyDescent="0.25">
      <c r="A19" s="81" t="s">
        <v>762</v>
      </c>
    </row>
    <row r="20" spans="1:1" ht="51.75" x14ac:dyDescent="0.25">
      <c r="A20" s="81" t="s">
        <v>763</v>
      </c>
    </row>
    <row r="21" spans="1:1" ht="86.25" x14ac:dyDescent="0.25">
      <c r="A21" s="81" t="s">
        <v>764</v>
      </c>
    </row>
    <row r="22" spans="1:1" ht="51.75" x14ac:dyDescent="0.25">
      <c r="A22" s="81" t="s">
        <v>765</v>
      </c>
    </row>
    <row r="23" spans="1:1" ht="34.5" x14ac:dyDescent="0.25">
      <c r="A23" s="81" t="s">
        <v>766</v>
      </c>
    </row>
    <row r="24" spans="1:1" ht="17.25" x14ac:dyDescent="0.25">
      <c r="A24" s="81" t="s">
        <v>767</v>
      </c>
    </row>
    <row r="25" spans="1:1" ht="17.25" x14ac:dyDescent="0.25">
      <c r="A25" s="80" t="s">
        <v>768</v>
      </c>
    </row>
    <row r="26" spans="1:1" ht="51.75" x14ac:dyDescent="0.3">
      <c r="A26" s="82" t="s">
        <v>769</v>
      </c>
    </row>
    <row r="27" spans="1:1" ht="17.25" x14ac:dyDescent="0.3">
      <c r="A27" s="82" t="s">
        <v>770</v>
      </c>
    </row>
    <row r="28" spans="1:1" ht="17.25" x14ac:dyDescent="0.25">
      <c r="A28" s="80" t="s">
        <v>771</v>
      </c>
    </row>
    <row r="29" spans="1:1" ht="34.5" x14ac:dyDescent="0.25">
      <c r="A29" s="81" t="s">
        <v>772</v>
      </c>
    </row>
    <row r="30" spans="1:1" ht="34.5" x14ac:dyDescent="0.25">
      <c r="A30" s="81" t="s">
        <v>773</v>
      </c>
    </row>
    <row r="31" spans="1:1" ht="34.5" x14ac:dyDescent="0.25">
      <c r="A31" s="81" t="s">
        <v>774</v>
      </c>
    </row>
    <row r="32" spans="1:1" ht="34.5" x14ac:dyDescent="0.25">
      <c r="A32" s="81" t="s">
        <v>775</v>
      </c>
    </row>
    <row r="33" spans="1:1" ht="17.25" x14ac:dyDescent="0.25">
      <c r="A33" s="81"/>
    </row>
    <row r="34" spans="1:1" ht="18.75" x14ac:dyDescent="0.25">
      <c r="A34" s="77" t="s">
        <v>776</v>
      </c>
    </row>
    <row r="35" spans="1:1" ht="17.25" x14ac:dyDescent="0.25">
      <c r="A35" s="80" t="s">
        <v>777</v>
      </c>
    </row>
    <row r="36" spans="1:1" ht="34.5" x14ac:dyDescent="0.25">
      <c r="A36" s="81" t="s">
        <v>778</v>
      </c>
    </row>
    <row r="37" spans="1:1" ht="34.5" x14ac:dyDescent="0.25">
      <c r="A37" s="81" t="s">
        <v>779</v>
      </c>
    </row>
    <row r="38" spans="1:1" ht="34.5" x14ac:dyDescent="0.25">
      <c r="A38" s="81" t="s">
        <v>780</v>
      </c>
    </row>
    <row r="39" spans="1:1" ht="17.25" x14ac:dyDescent="0.25">
      <c r="A39" s="81" t="s">
        <v>781</v>
      </c>
    </row>
    <row r="40" spans="1:1" ht="34.5" x14ac:dyDescent="0.25">
      <c r="A40" s="81" t="s">
        <v>782</v>
      </c>
    </row>
    <row r="41" spans="1:1" ht="17.25" x14ac:dyDescent="0.25">
      <c r="A41" s="80" t="s">
        <v>783</v>
      </c>
    </row>
    <row r="42" spans="1:1" ht="17.25" x14ac:dyDescent="0.25">
      <c r="A42" s="81" t="s">
        <v>784</v>
      </c>
    </row>
    <row r="43" spans="1:1" ht="17.25" x14ac:dyDescent="0.3">
      <c r="A43" s="82" t="s">
        <v>785</v>
      </c>
    </row>
    <row r="44" spans="1:1" ht="17.25" x14ac:dyDescent="0.25">
      <c r="A44" s="80" t="s">
        <v>786</v>
      </c>
    </row>
    <row r="45" spans="1:1" ht="34.5" x14ac:dyDescent="0.3">
      <c r="A45" s="82" t="s">
        <v>787</v>
      </c>
    </row>
    <row r="46" spans="1:1" ht="34.5" x14ac:dyDescent="0.25">
      <c r="A46" s="81" t="s">
        <v>788</v>
      </c>
    </row>
    <row r="47" spans="1:1" ht="51.75" x14ac:dyDescent="0.25">
      <c r="A47" s="81" t="s">
        <v>789</v>
      </c>
    </row>
    <row r="48" spans="1:1" ht="17.25" x14ac:dyDescent="0.25">
      <c r="A48" s="81" t="s">
        <v>790</v>
      </c>
    </row>
    <row r="49" spans="1:1" ht="17.25" x14ac:dyDescent="0.3">
      <c r="A49" s="82" t="s">
        <v>791</v>
      </c>
    </row>
    <row r="50" spans="1:1" ht="17.25" x14ac:dyDescent="0.25">
      <c r="A50" s="80" t="s">
        <v>792</v>
      </c>
    </row>
    <row r="51" spans="1:1" ht="34.5" x14ac:dyDescent="0.3">
      <c r="A51" s="82" t="s">
        <v>793</v>
      </c>
    </row>
    <row r="52" spans="1:1" ht="17.25" x14ac:dyDescent="0.25">
      <c r="A52" s="81" t="s">
        <v>794</v>
      </c>
    </row>
    <row r="53" spans="1:1" ht="34.5" x14ac:dyDescent="0.3">
      <c r="A53" s="82" t="s">
        <v>795</v>
      </c>
    </row>
    <row r="54" spans="1:1" ht="17.25" x14ac:dyDescent="0.25">
      <c r="A54" s="80" t="s">
        <v>796</v>
      </c>
    </row>
    <row r="55" spans="1:1" ht="17.25" x14ac:dyDescent="0.3">
      <c r="A55" s="82" t="s">
        <v>797</v>
      </c>
    </row>
    <row r="56" spans="1:1" ht="34.5" x14ac:dyDescent="0.25">
      <c r="A56" s="81" t="s">
        <v>798</v>
      </c>
    </row>
    <row r="57" spans="1:1" ht="17.25" x14ac:dyDescent="0.25">
      <c r="A57" s="81" t="s">
        <v>799</v>
      </c>
    </row>
    <row r="58" spans="1:1" ht="34.5" x14ac:dyDescent="0.25">
      <c r="A58" s="81" t="s">
        <v>800</v>
      </c>
    </row>
    <row r="59" spans="1:1" ht="17.25" x14ac:dyDescent="0.25">
      <c r="A59" s="80" t="s">
        <v>801</v>
      </c>
    </row>
    <row r="60" spans="1:1" ht="34.5" x14ac:dyDescent="0.25">
      <c r="A60" s="81" t="s">
        <v>802</v>
      </c>
    </row>
    <row r="61" spans="1:1" ht="17.25" x14ac:dyDescent="0.25">
      <c r="A61" s="83"/>
    </row>
    <row r="62" spans="1:1" ht="18.75" x14ac:dyDescent="0.25">
      <c r="A62" s="77" t="s">
        <v>803</v>
      </c>
    </row>
    <row r="63" spans="1:1" ht="17.25" x14ac:dyDescent="0.25">
      <c r="A63" s="80" t="s">
        <v>804</v>
      </c>
    </row>
    <row r="64" spans="1:1" ht="34.5" x14ac:dyDescent="0.25">
      <c r="A64" s="81" t="s">
        <v>805</v>
      </c>
    </row>
    <row r="65" spans="1:1" ht="17.25" x14ac:dyDescent="0.25">
      <c r="A65" s="81" t="s">
        <v>806</v>
      </c>
    </row>
    <row r="66" spans="1:1" ht="34.5" x14ac:dyDescent="0.25">
      <c r="A66" s="79" t="s">
        <v>807</v>
      </c>
    </row>
    <row r="67" spans="1:1" ht="34.5" x14ac:dyDescent="0.25">
      <c r="A67" s="79" t="s">
        <v>808</v>
      </c>
    </row>
    <row r="68" spans="1:1" ht="34.5" x14ac:dyDescent="0.25">
      <c r="A68" s="79" t="s">
        <v>809</v>
      </c>
    </row>
    <row r="69" spans="1:1" ht="17.25" x14ac:dyDescent="0.25">
      <c r="A69" s="84" t="s">
        <v>810</v>
      </c>
    </row>
    <row r="70" spans="1:1" ht="51.75" x14ac:dyDescent="0.25">
      <c r="A70" s="79" t="s">
        <v>811</v>
      </c>
    </row>
    <row r="71" spans="1:1" ht="17.25" x14ac:dyDescent="0.25">
      <c r="A71" s="79" t="s">
        <v>812</v>
      </c>
    </row>
    <row r="72" spans="1:1" ht="17.25" x14ac:dyDescent="0.25">
      <c r="A72" s="84" t="s">
        <v>813</v>
      </c>
    </row>
    <row r="73" spans="1:1" ht="17.25" x14ac:dyDescent="0.25">
      <c r="A73" s="79" t="s">
        <v>814</v>
      </c>
    </row>
    <row r="74" spans="1:1" ht="17.25" x14ac:dyDescent="0.25">
      <c r="A74" s="84" t="s">
        <v>815</v>
      </c>
    </row>
    <row r="75" spans="1:1" ht="34.5" x14ac:dyDescent="0.25">
      <c r="A75" s="79" t="s">
        <v>816</v>
      </c>
    </row>
    <row r="76" spans="1:1" ht="17.25" x14ac:dyDescent="0.25">
      <c r="A76" s="79" t="s">
        <v>817</v>
      </c>
    </row>
    <row r="77" spans="1:1" ht="51.75" x14ac:dyDescent="0.25">
      <c r="A77" s="79" t="s">
        <v>818</v>
      </c>
    </row>
    <row r="78" spans="1:1" ht="17.25" x14ac:dyDescent="0.25">
      <c r="A78" s="84" t="s">
        <v>819</v>
      </c>
    </row>
    <row r="79" spans="1:1" ht="17.25" x14ac:dyDescent="0.3">
      <c r="A79" s="78" t="s">
        <v>820</v>
      </c>
    </row>
    <row r="80" spans="1:1" ht="17.25" x14ac:dyDescent="0.25">
      <c r="A80" s="84" t="s">
        <v>821</v>
      </c>
    </row>
    <row r="81" spans="1:1" ht="34.5" x14ac:dyDescent="0.25">
      <c r="A81" s="79" t="s">
        <v>822</v>
      </c>
    </row>
    <row r="82" spans="1:1" ht="34.5" x14ac:dyDescent="0.25">
      <c r="A82" s="79" t="s">
        <v>823</v>
      </c>
    </row>
    <row r="83" spans="1:1" ht="34.5" x14ac:dyDescent="0.25">
      <c r="A83" s="79" t="s">
        <v>824</v>
      </c>
    </row>
    <row r="84" spans="1:1" ht="34.5" x14ac:dyDescent="0.25">
      <c r="A84" s="79" t="s">
        <v>825</v>
      </c>
    </row>
    <row r="85" spans="1:1" ht="34.5" x14ac:dyDescent="0.25">
      <c r="A85" s="79" t="s">
        <v>826</v>
      </c>
    </row>
    <row r="86" spans="1:1" ht="17.25" x14ac:dyDescent="0.25">
      <c r="A86" s="84" t="s">
        <v>827</v>
      </c>
    </row>
    <row r="87" spans="1:1" ht="17.25" x14ac:dyDescent="0.25">
      <c r="A87" s="79" t="s">
        <v>828</v>
      </c>
    </row>
    <row r="88" spans="1:1" ht="34.5" x14ac:dyDescent="0.25">
      <c r="A88" s="79" t="s">
        <v>829</v>
      </c>
    </row>
    <row r="89" spans="1:1" ht="17.25" x14ac:dyDescent="0.25">
      <c r="A89" s="84" t="s">
        <v>830</v>
      </c>
    </row>
    <row r="90" spans="1:1" ht="34.5" x14ac:dyDescent="0.25">
      <c r="A90" s="79" t="s">
        <v>831</v>
      </c>
    </row>
    <row r="91" spans="1:1" ht="17.25" x14ac:dyDescent="0.25">
      <c r="A91" s="84" t="s">
        <v>832</v>
      </c>
    </row>
    <row r="92" spans="1:1" ht="17.25" x14ac:dyDescent="0.3">
      <c r="A92" s="78" t="s">
        <v>833</v>
      </c>
    </row>
    <row r="93" spans="1:1" ht="17.25" x14ac:dyDescent="0.25">
      <c r="A93" s="79" t="s">
        <v>834</v>
      </c>
    </row>
    <row r="94" spans="1:1" ht="17.25" x14ac:dyDescent="0.25">
      <c r="A94" s="79"/>
    </row>
    <row r="95" spans="1:1" ht="18.75" x14ac:dyDescent="0.25">
      <c r="A95" s="77" t="s">
        <v>835</v>
      </c>
    </row>
    <row r="96" spans="1:1" ht="34.5" x14ac:dyDescent="0.3">
      <c r="A96" s="78" t="s">
        <v>836</v>
      </c>
    </row>
    <row r="97" spans="1:1" ht="17.25" x14ac:dyDescent="0.3">
      <c r="A97" s="78" t="s">
        <v>837</v>
      </c>
    </row>
    <row r="98" spans="1:1" ht="17.25" x14ac:dyDescent="0.25">
      <c r="A98" s="84" t="s">
        <v>838</v>
      </c>
    </row>
    <row r="99" spans="1:1" ht="17.25" x14ac:dyDescent="0.25">
      <c r="A99" s="76" t="s">
        <v>839</v>
      </c>
    </row>
    <row r="100" spans="1:1" ht="17.25" x14ac:dyDescent="0.25">
      <c r="A100" s="79" t="s">
        <v>840</v>
      </c>
    </row>
    <row r="101" spans="1:1" ht="17.25" x14ac:dyDescent="0.25">
      <c r="A101" s="79" t="s">
        <v>841</v>
      </c>
    </row>
    <row r="102" spans="1:1" ht="17.25" x14ac:dyDescent="0.25">
      <c r="A102" s="79" t="s">
        <v>842</v>
      </c>
    </row>
    <row r="103" spans="1:1" ht="17.25" x14ac:dyDescent="0.25">
      <c r="A103" s="79" t="s">
        <v>843</v>
      </c>
    </row>
    <row r="104" spans="1:1" ht="34.5" x14ac:dyDescent="0.25">
      <c r="A104" s="79" t="s">
        <v>844</v>
      </c>
    </row>
    <row r="105" spans="1:1" ht="17.25" x14ac:dyDescent="0.25">
      <c r="A105" s="76" t="s">
        <v>845</v>
      </c>
    </row>
    <row r="106" spans="1:1" ht="17.25" x14ac:dyDescent="0.25">
      <c r="A106" s="79" t="s">
        <v>846</v>
      </c>
    </row>
    <row r="107" spans="1:1" ht="17.25" x14ac:dyDescent="0.25">
      <c r="A107" s="79" t="s">
        <v>847</v>
      </c>
    </row>
    <row r="108" spans="1:1" ht="17.25" x14ac:dyDescent="0.25">
      <c r="A108" s="79" t="s">
        <v>848</v>
      </c>
    </row>
    <row r="109" spans="1:1" ht="17.25" x14ac:dyDescent="0.25">
      <c r="A109" s="79" t="s">
        <v>849</v>
      </c>
    </row>
    <row r="110" spans="1:1" ht="17.25" x14ac:dyDescent="0.25">
      <c r="A110" s="79" t="s">
        <v>850</v>
      </c>
    </row>
    <row r="111" spans="1:1" ht="17.25" x14ac:dyDescent="0.25">
      <c r="A111" s="79" t="s">
        <v>851</v>
      </c>
    </row>
    <row r="112" spans="1:1" ht="17.25" x14ac:dyDescent="0.25">
      <c r="A112" s="84" t="s">
        <v>852</v>
      </c>
    </row>
    <row r="113" spans="1:1" ht="17.25" x14ac:dyDescent="0.25">
      <c r="A113" s="79" t="s">
        <v>853</v>
      </c>
    </row>
    <row r="114" spans="1:1" ht="17.25" x14ac:dyDescent="0.25">
      <c r="A114" s="76" t="s">
        <v>854</v>
      </c>
    </row>
    <row r="115" spans="1:1" ht="17.25" x14ac:dyDescent="0.25">
      <c r="A115" s="79" t="s">
        <v>855</v>
      </c>
    </row>
    <row r="116" spans="1:1" ht="17.25" x14ac:dyDescent="0.25">
      <c r="A116" s="79" t="s">
        <v>856</v>
      </c>
    </row>
    <row r="117" spans="1:1" ht="17.25" x14ac:dyDescent="0.25">
      <c r="A117" s="76" t="s">
        <v>857</v>
      </c>
    </row>
    <row r="118" spans="1:1" ht="17.25" x14ac:dyDescent="0.25">
      <c r="A118" s="79" t="s">
        <v>858</v>
      </c>
    </row>
    <row r="119" spans="1:1" ht="17.25" x14ac:dyDescent="0.25">
      <c r="A119" s="79" t="s">
        <v>859</v>
      </c>
    </row>
    <row r="120" spans="1:1" ht="17.25" x14ac:dyDescent="0.25">
      <c r="A120" s="79" t="s">
        <v>860</v>
      </c>
    </row>
    <row r="121" spans="1:1" ht="17.25" x14ac:dyDescent="0.25">
      <c r="A121" s="84" t="s">
        <v>861</v>
      </c>
    </row>
    <row r="122" spans="1:1" ht="17.25" x14ac:dyDescent="0.25">
      <c r="A122" s="76" t="s">
        <v>862</v>
      </c>
    </row>
    <row r="123" spans="1:1" ht="17.25" x14ac:dyDescent="0.25">
      <c r="A123" s="76" t="s">
        <v>863</v>
      </c>
    </row>
    <row r="124" spans="1:1" ht="17.25" x14ac:dyDescent="0.25">
      <c r="A124" s="79" t="s">
        <v>864</v>
      </c>
    </row>
    <row r="125" spans="1:1" ht="17.25" x14ac:dyDescent="0.25">
      <c r="A125" s="79" t="s">
        <v>865</v>
      </c>
    </row>
    <row r="126" spans="1:1" ht="17.25" x14ac:dyDescent="0.25">
      <c r="A126" s="79" t="s">
        <v>866</v>
      </c>
    </row>
    <row r="127" spans="1:1" ht="17.25" x14ac:dyDescent="0.25">
      <c r="A127" s="79" t="s">
        <v>867</v>
      </c>
    </row>
    <row r="128" spans="1:1" ht="17.25" x14ac:dyDescent="0.25">
      <c r="A128" s="79" t="s">
        <v>868</v>
      </c>
    </row>
    <row r="129" spans="1:1" ht="17.25" x14ac:dyDescent="0.25">
      <c r="A129" s="84" t="s">
        <v>869</v>
      </c>
    </row>
    <row r="130" spans="1:1" ht="34.5" x14ac:dyDescent="0.25">
      <c r="A130" s="79" t="s">
        <v>870</v>
      </c>
    </row>
    <row r="131" spans="1:1" ht="69" x14ac:dyDescent="0.25">
      <c r="A131" s="79" t="s">
        <v>871</v>
      </c>
    </row>
    <row r="132" spans="1:1" ht="34.5" x14ac:dyDescent="0.25">
      <c r="A132" s="79" t="s">
        <v>872</v>
      </c>
    </row>
    <row r="133" spans="1:1" ht="17.25" x14ac:dyDescent="0.25">
      <c r="A133" s="84" t="s">
        <v>873</v>
      </c>
    </row>
    <row r="134" spans="1:1" ht="34.5" x14ac:dyDescent="0.25">
      <c r="A134" s="76" t="s">
        <v>874</v>
      </c>
    </row>
    <row r="135" spans="1:1" ht="17.25" x14ac:dyDescent="0.25">
      <c r="A135" s="76"/>
    </row>
    <row r="136" spans="1:1" ht="18.75" x14ac:dyDescent="0.25">
      <c r="A136" s="77" t="s">
        <v>875</v>
      </c>
    </row>
    <row r="137" spans="1:1" ht="17.25" x14ac:dyDescent="0.25">
      <c r="A137" s="79" t="s">
        <v>876</v>
      </c>
    </row>
    <row r="138" spans="1:1" ht="34.5" x14ac:dyDescent="0.25">
      <c r="A138" s="81" t="s">
        <v>877</v>
      </c>
    </row>
    <row r="139" spans="1:1" ht="34.5" x14ac:dyDescent="0.25">
      <c r="A139" s="81" t="s">
        <v>878</v>
      </c>
    </row>
    <row r="140" spans="1:1" ht="17.25" x14ac:dyDescent="0.25">
      <c r="A140" s="80" t="s">
        <v>879</v>
      </c>
    </row>
    <row r="141" spans="1:1" ht="17.25" x14ac:dyDescent="0.25">
      <c r="A141" s="85" t="s">
        <v>880</v>
      </c>
    </row>
    <row r="142" spans="1:1" ht="34.5" x14ac:dyDescent="0.3">
      <c r="A142" s="82" t="s">
        <v>881</v>
      </c>
    </row>
    <row r="143" spans="1:1" ht="17.25" x14ac:dyDescent="0.25">
      <c r="A143" s="81" t="s">
        <v>882</v>
      </c>
    </row>
    <row r="144" spans="1:1" ht="17.25" x14ac:dyDescent="0.25">
      <c r="A144" s="81" t="s">
        <v>883</v>
      </c>
    </row>
    <row r="145" spans="1:1" ht="17.25" x14ac:dyDescent="0.25">
      <c r="A145" s="85" t="s">
        <v>884</v>
      </c>
    </row>
    <row r="146" spans="1:1" ht="17.25" x14ac:dyDescent="0.25">
      <c r="A146" s="80" t="s">
        <v>885</v>
      </c>
    </row>
    <row r="147" spans="1:1" ht="17.25" x14ac:dyDescent="0.25">
      <c r="A147" s="85" t="s">
        <v>886</v>
      </c>
    </row>
    <row r="148" spans="1:1" ht="17.25" x14ac:dyDescent="0.25">
      <c r="A148" s="81" t="s">
        <v>887</v>
      </c>
    </row>
    <row r="149" spans="1:1" ht="17.25" x14ac:dyDescent="0.25">
      <c r="A149" s="81" t="s">
        <v>888</v>
      </c>
    </row>
    <row r="150" spans="1:1" ht="17.25" x14ac:dyDescent="0.25">
      <c r="A150" s="81" t="s">
        <v>889</v>
      </c>
    </row>
    <row r="151" spans="1:1" ht="34.5" x14ac:dyDescent="0.25">
      <c r="A151" s="85" t="s">
        <v>890</v>
      </c>
    </row>
    <row r="152" spans="1:1" ht="17.25" x14ac:dyDescent="0.25">
      <c r="A152" s="80" t="s">
        <v>891</v>
      </c>
    </row>
    <row r="153" spans="1:1" ht="17.25" x14ac:dyDescent="0.25">
      <c r="A153" s="81" t="s">
        <v>892</v>
      </c>
    </row>
    <row r="154" spans="1:1" ht="17.25" x14ac:dyDescent="0.25">
      <c r="A154" s="81" t="s">
        <v>893</v>
      </c>
    </row>
    <row r="155" spans="1:1" ht="17.25" x14ac:dyDescent="0.25">
      <c r="A155" s="81" t="s">
        <v>894</v>
      </c>
    </row>
    <row r="156" spans="1:1" ht="17.25" x14ac:dyDescent="0.25">
      <c r="A156" s="81" t="s">
        <v>895</v>
      </c>
    </row>
    <row r="157" spans="1:1" ht="34.5" x14ac:dyDescent="0.25">
      <c r="A157" s="81" t="s">
        <v>896</v>
      </c>
    </row>
    <row r="158" spans="1:1" ht="34.5" x14ac:dyDescent="0.25">
      <c r="A158" s="81" t="s">
        <v>897</v>
      </c>
    </row>
    <row r="159" spans="1:1" ht="17.25" x14ac:dyDescent="0.25">
      <c r="A159" s="80" t="s">
        <v>898</v>
      </c>
    </row>
    <row r="160" spans="1:1" ht="34.5" x14ac:dyDescent="0.25">
      <c r="A160" s="81" t="s">
        <v>899</v>
      </c>
    </row>
    <row r="161" spans="1:1" ht="34.5" x14ac:dyDescent="0.25">
      <c r="A161" s="81" t="s">
        <v>900</v>
      </c>
    </row>
    <row r="162" spans="1:1" ht="17.25" x14ac:dyDescent="0.25">
      <c r="A162" s="81" t="s">
        <v>901</v>
      </c>
    </row>
    <row r="163" spans="1:1" ht="17.25" x14ac:dyDescent="0.25">
      <c r="A163" s="80" t="s">
        <v>902</v>
      </c>
    </row>
    <row r="164" spans="1:1" ht="34.5" x14ac:dyDescent="0.3">
      <c r="A164" s="87" t="s">
        <v>916</v>
      </c>
    </row>
    <row r="165" spans="1:1" ht="34.5" x14ac:dyDescent="0.25">
      <c r="A165" s="81" t="s">
        <v>903</v>
      </c>
    </row>
    <row r="166" spans="1:1" ht="17.25" x14ac:dyDescent="0.25">
      <c r="A166" s="80" t="s">
        <v>904</v>
      </c>
    </row>
    <row r="167" spans="1:1" ht="17.25" x14ac:dyDescent="0.25">
      <c r="A167" s="81" t="s">
        <v>905</v>
      </c>
    </row>
    <row r="168" spans="1:1" ht="17.25" x14ac:dyDescent="0.25">
      <c r="A168" s="80" t="s">
        <v>906</v>
      </c>
    </row>
    <row r="169" spans="1:1" ht="17.25" x14ac:dyDescent="0.3">
      <c r="A169" s="82" t="s">
        <v>907</v>
      </c>
    </row>
    <row r="170" spans="1:1" ht="17.25" x14ac:dyDescent="0.3">
      <c r="A170" s="82"/>
    </row>
    <row r="171" spans="1:1" ht="17.25" x14ac:dyDescent="0.3">
      <c r="A171" s="82"/>
    </row>
    <row r="172" spans="1:1" ht="17.25" x14ac:dyDescent="0.3">
      <c r="A172" s="82"/>
    </row>
    <row r="173" spans="1:1" ht="17.25" x14ac:dyDescent="0.3">
      <c r="A173" s="82"/>
    </row>
    <row r="174" spans="1:1" ht="17.25" x14ac:dyDescent="0.3">
      <c r="A174" s="8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FB0C3-E146-4FE8-AF45-9A72F1B14532}">
  <sheetPr>
    <tabColor rgb="FF243386"/>
  </sheetPr>
  <dimension ref="A1:IV584"/>
  <sheetViews>
    <sheetView view="pageBreakPreview" zoomScale="85" zoomScaleNormal="80" zoomScaleSheetLayoutView="85" workbookViewId="0">
      <selection activeCell="A4" sqref="A4"/>
    </sheetView>
  </sheetViews>
  <sheetFormatPr defaultRowHeight="12.75" x14ac:dyDescent="0.2"/>
  <cols>
    <col min="1" max="1" width="21.7109375" style="238" customWidth="1"/>
    <col min="2" max="2" width="16.5703125" style="238" customWidth="1"/>
    <col min="3" max="3" width="22" style="238" customWidth="1"/>
    <col min="4" max="4" width="19.5703125" style="238" customWidth="1"/>
    <col min="5" max="5" width="18.85546875" style="238" customWidth="1"/>
    <col min="6" max="6" width="20.85546875" style="238" customWidth="1"/>
    <col min="7" max="7" width="28.5703125" style="238" customWidth="1"/>
    <col min="8" max="8" width="20.28515625" style="238" customWidth="1"/>
    <col min="9" max="9" width="20.140625" style="238" customWidth="1"/>
    <col min="10" max="10" width="14.28515625" style="238" bestFit="1" customWidth="1"/>
    <col min="11" max="16384" width="9.140625" style="238"/>
  </cols>
  <sheetData>
    <row r="1" spans="1:9" ht="20.25" x14ac:dyDescent="0.3">
      <c r="B1" s="239" t="s">
        <v>1597</v>
      </c>
    </row>
    <row r="2" spans="1:9" x14ac:dyDescent="0.2">
      <c r="B2" s="240" t="s">
        <v>1598</v>
      </c>
      <c r="D2" s="241">
        <v>45169</v>
      </c>
    </row>
    <row r="3" spans="1:9" x14ac:dyDescent="0.2">
      <c r="B3" s="240" t="s">
        <v>1599</v>
      </c>
      <c r="D3" s="241">
        <v>45183</v>
      </c>
    </row>
    <row r="4" spans="1:9" ht="9.75" customHeight="1" x14ac:dyDescent="0.2"/>
    <row r="5" spans="1:9" ht="5.25" customHeight="1" x14ac:dyDescent="0.2"/>
    <row r="6" spans="1:9" ht="30.75" customHeight="1" x14ac:dyDescent="0.2">
      <c r="A6" s="409" t="s">
        <v>1600</v>
      </c>
      <c r="B6" s="409"/>
      <c r="C6" s="409"/>
      <c r="D6" s="409"/>
      <c r="E6" s="409"/>
      <c r="F6" s="409"/>
      <c r="G6" s="409"/>
      <c r="H6" s="409"/>
      <c r="I6" s="407"/>
    </row>
    <row r="7" spans="1:9" ht="48" customHeight="1" x14ac:dyDescent="0.2">
      <c r="A7" s="410" t="s">
        <v>1601</v>
      </c>
      <c r="B7" s="410"/>
      <c r="C7" s="410"/>
      <c r="D7" s="410"/>
      <c r="E7" s="410"/>
      <c r="F7" s="410"/>
      <c r="G7" s="410"/>
      <c r="H7" s="410"/>
      <c r="I7" s="411"/>
    </row>
    <row r="8" spans="1:9" ht="45" customHeight="1" x14ac:dyDescent="0.2">
      <c r="A8" s="410" t="s">
        <v>1602</v>
      </c>
      <c r="B8" s="410"/>
      <c r="C8" s="410"/>
      <c r="D8" s="410"/>
      <c r="E8" s="410"/>
      <c r="F8" s="410"/>
      <c r="G8" s="410"/>
      <c r="H8" s="410"/>
      <c r="I8" s="411"/>
    </row>
    <row r="9" spans="1:9" ht="6.75" customHeight="1" x14ac:dyDescent="0.2">
      <c r="A9" s="242"/>
      <c r="B9" s="242"/>
      <c r="C9" s="242"/>
      <c r="D9" s="242"/>
      <c r="E9" s="242"/>
      <c r="F9" s="242"/>
      <c r="G9" s="242"/>
      <c r="H9" s="242"/>
    </row>
    <row r="10" spans="1:9" ht="34.5" customHeight="1" x14ac:dyDescent="0.2">
      <c r="A10" s="412" t="s">
        <v>1603</v>
      </c>
      <c r="B10" s="412"/>
      <c r="C10" s="412"/>
      <c r="D10" s="412"/>
      <c r="E10" s="412"/>
      <c r="F10" s="412"/>
      <c r="G10" s="412"/>
      <c r="H10" s="412"/>
      <c r="I10" s="411"/>
    </row>
    <row r="11" spans="1:9" ht="69" customHeight="1" x14ac:dyDescent="0.2">
      <c r="A11" s="413" t="s">
        <v>1604</v>
      </c>
      <c r="B11" s="413"/>
      <c r="C11" s="413"/>
      <c r="D11" s="413"/>
      <c r="E11" s="413"/>
      <c r="F11" s="413"/>
      <c r="G11" s="413"/>
      <c r="H11" s="413"/>
      <c r="I11" s="413"/>
    </row>
    <row r="12" spans="1:9" ht="56.25" customHeight="1" x14ac:dyDescent="0.2">
      <c r="A12" s="407" t="s">
        <v>1605</v>
      </c>
      <c r="B12" s="407"/>
      <c r="C12" s="407"/>
      <c r="D12" s="407"/>
      <c r="E12" s="407"/>
      <c r="F12" s="407"/>
      <c r="G12" s="407"/>
      <c r="H12" s="407"/>
      <c r="I12" s="407"/>
    </row>
    <row r="13" spans="1:9" ht="72" customHeight="1" x14ac:dyDescent="0.2">
      <c r="A13" s="407" t="s">
        <v>1606</v>
      </c>
      <c r="B13" s="407"/>
      <c r="C13" s="407"/>
      <c r="D13" s="407"/>
      <c r="E13" s="407"/>
      <c r="F13" s="407"/>
      <c r="G13" s="407"/>
      <c r="H13" s="407"/>
      <c r="I13" s="407"/>
    </row>
    <row r="14" spans="1:9" ht="57" customHeight="1" x14ac:dyDescent="0.2">
      <c r="A14" s="408" t="s">
        <v>1607</v>
      </c>
      <c r="B14" s="407"/>
      <c r="C14" s="407"/>
      <c r="D14" s="407"/>
      <c r="E14" s="407"/>
      <c r="F14" s="407"/>
      <c r="G14" s="407"/>
      <c r="H14" s="407"/>
      <c r="I14" s="407"/>
    </row>
    <row r="15" spans="1:9" ht="6" customHeight="1" x14ac:dyDescent="0.2">
      <c r="A15" s="243"/>
      <c r="B15" s="243"/>
      <c r="C15" s="243"/>
      <c r="D15" s="243"/>
      <c r="E15" s="243"/>
      <c r="F15" s="243"/>
      <c r="G15" s="243"/>
      <c r="H15" s="243"/>
      <c r="I15" s="243"/>
    </row>
    <row r="16" spans="1:9" ht="4.5" customHeight="1" x14ac:dyDescent="0.2"/>
    <row r="17" spans="1:11" x14ac:dyDescent="0.2">
      <c r="A17" s="244" t="s">
        <v>1608</v>
      </c>
      <c r="B17" s="245"/>
      <c r="C17" s="245"/>
      <c r="D17" s="245"/>
      <c r="E17" s="245"/>
      <c r="F17" s="245"/>
      <c r="G17" s="245"/>
      <c r="H17" s="245"/>
      <c r="I17" s="245"/>
    </row>
    <row r="18" spans="1:11" ht="5.25" customHeight="1" x14ac:dyDescent="0.2"/>
    <row r="19" spans="1:11" ht="25.5" x14ac:dyDescent="0.2">
      <c r="A19" s="246" t="s">
        <v>1609</v>
      </c>
      <c r="B19" s="240"/>
      <c r="C19" s="247" t="s">
        <v>1610</v>
      </c>
      <c r="D19" s="247" t="s">
        <v>1611</v>
      </c>
      <c r="E19" s="247" t="s">
        <v>1612</v>
      </c>
      <c r="F19" s="247" t="s">
        <v>1613</v>
      </c>
      <c r="G19" s="248" t="s">
        <v>1614</v>
      </c>
      <c r="H19" s="248" t="s">
        <v>1615</v>
      </c>
      <c r="I19" s="248" t="s">
        <v>1616</v>
      </c>
    </row>
    <row r="20" spans="1:11" x14ac:dyDescent="0.2">
      <c r="A20" s="238" t="s">
        <v>1617</v>
      </c>
      <c r="B20" s="249"/>
      <c r="C20" s="250">
        <v>350000000</v>
      </c>
      <c r="D20" s="251">
        <v>469675000</v>
      </c>
      <c r="E20" s="252">
        <v>46013</v>
      </c>
      <c r="F20" s="253">
        <v>46378</v>
      </c>
      <c r="G20" s="254">
        <v>1.25E-3</v>
      </c>
      <c r="H20" s="255" t="s">
        <v>1618</v>
      </c>
      <c r="I20" s="255" t="s">
        <v>1619</v>
      </c>
      <c r="J20" s="256"/>
      <c r="K20" s="256"/>
    </row>
    <row r="21" spans="1:11" x14ac:dyDescent="0.2">
      <c r="A21" s="249" t="s">
        <v>1620</v>
      </c>
      <c r="B21" s="249"/>
      <c r="C21" s="250">
        <v>250000000</v>
      </c>
      <c r="D21" s="251">
        <v>327615000</v>
      </c>
      <c r="E21" s="252">
        <v>45777</v>
      </c>
      <c r="F21" s="253">
        <v>46142</v>
      </c>
      <c r="G21" s="258">
        <v>1E-3</v>
      </c>
      <c r="H21" s="255" t="s">
        <v>1618</v>
      </c>
      <c r="I21" s="255" t="s">
        <v>1619</v>
      </c>
      <c r="J21" s="256"/>
      <c r="K21" s="256"/>
    </row>
    <row r="22" spans="1:11" x14ac:dyDescent="0.2">
      <c r="A22" s="249" t="s">
        <v>1621</v>
      </c>
      <c r="C22" s="257">
        <v>1000000000</v>
      </c>
      <c r="D22" s="251">
        <v>1473810000</v>
      </c>
      <c r="E22" s="252">
        <v>46577</v>
      </c>
      <c r="F22" s="253">
        <v>46943</v>
      </c>
      <c r="G22" s="258">
        <v>4.0000000000000002E-4</v>
      </c>
      <c r="H22" s="255" t="s">
        <v>1618</v>
      </c>
      <c r="I22" s="255" t="s">
        <v>1619</v>
      </c>
      <c r="J22" s="256"/>
      <c r="K22" s="256"/>
    </row>
    <row r="23" spans="1:11" x14ac:dyDescent="0.2">
      <c r="A23" s="249" t="s">
        <v>1622</v>
      </c>
      <c r="C23" s="257">
        <v>1000000000</v>
      </c>
      <c r="D23" s="251">
        <v>1527042500</v>
      </c>
      <c r="E23" s="252">
        <v>45196</v>
      </c>
      <c r="F23" s="253">
        <v>45562</v>
      </c>
      <c r="G23" s="258">
        <v>2.5000000000000001E-3</v>
      </c>
      <c r="H23" s="255" t="s">
        <v>1618</v>
      </c>
      <c r="I23" s="255" t="s">
        <v>1619</v>
      </c>
      <c r="J23" s="256"/>
      <c r="K23" s="256"/>
    </row>
    <row r="24" spans="1:11" x14ac:dyDescent="0.2">
      <c r="A24" s="249" t="s">
        <v>1623</v>
      </c>
      <c r="C24" s="250">
        <v>100000000</v>
      </c>
      <c r="D24" s="251">
        <v>150010000</v>
      </c>
      <c r="E24" s="252">
        <v>47035</v>
      </c>
      <c r="F24" s="253">
        <v>47400</v>
      </c>
      <c r="G24" s="258">
        <v>1.4120000000000001E-3</v>
      </c>
      <c r="H24" s="255" t="s">
        <v>1618</v>
      </c>
      <c r="I24" s="255" t="s">
        <v>1619</v>
      </c>
      <c r="J24" s="256"/>
      <c r="K24" s="256"/>
    </row>
    <row r="25" spans="1:11" x14ac:dyDescent="0.2">
      <c r="A25" s="249" t="s">
        <v>1624</v>
      </c>
      <c r="C25" s="250">
        <v>580000000</v>
      </c>
      <c r="D25" s="251">
        <v>849120000</v>
      </c>
      <c r="E25" s="252">
        <v>45223</v>
      </c>
      <c r="F25" s="253">
        <v>45589</v>
      </c>
      <c r="G25" s="258">
        <v>1E-3</v>
      </c>
      <c r="H25" s="255" t="s">
        <v>1618</v>
      </c>
      <c r="I25" s="255" t="s">
        <v>1619</v>
      </c>
      <c r="J25" s="256"/>
      <c r="K25" s="256"/>
    </row>
    <row r="26" spans="1:11" x14ac:dyDescent="0.2">
      <c r="A26" s="249" t="s">
        <v>1626</v>
      </c>
      <c r="C26" s="257">
        <v>1000000000</v>
      </c>
      <c r="D26" s="251">
        <v>1499000000</v>
      </c>
      <c r="E26" s="252">
        <v>47238</v>
      </c>
      <c r="F26" s="253">
        <v>47603</v>
      </c>
      <c r="G26" s="258">
        <v>1E-4</v>
      </c>
      <c r="H26" s="255" t="s">
        <v>1618</v>
      </c>
      <c r="I26" s="255" t="s">
        <v>1619</v>
      </c>
      <c r="J26" s="256"/>
      <c r="K26" s="256"/>
    </row>
    <row r="27" spans="1:11" x14ac:dyDescent="0.2">
      <c r="A27" s="249" t="s">
        <v>1627</v>
      </c>
      <c r="C27" s="260">
        <v>1250000000</v>
      </c>
      <c r="D27" s="251">
        <v>2146625000</v>
      </c>
      <c r="E27" s="252">
        <v>46196</v>
      </c>
      <c r="F27" s="253">
        <v>46561</v>
      </c>
      <c r="G27" s="258" t="s">
        <v>1628</v>
      </c>
      <c r="H27" s="255" t="s">
        <v>1625</v>
      </c>
      <c r="I27" s="255" t="s">
        <v>1619</v>
      </c>
      <c r="J27" s="256"/>
      <c r="K27" s="256"/>
    </row>
    <row r="28" spans="1:11" x14ac:dyDescent="0.2">
      <c r="A28" s="238" t="s">
        <v>1629</v>
      </c>
      <c r="C28" s="261">
        <v>2000000000</v>
      </c>
      <c r="D28" s="251">
        <v>2477200000</v>
      </c>
      <c r="E28" s="252">
        <v>46211</v>
      </c>
      <c r="F28" s="252">
        <v>46576</v>
      </c>
      <c r="G28" s="262">
        <v>1.15E-2</v>
      </c>
      <c r="H28" s="255" t="s">
        <v>1618</v>
      </c>
      <c r="I28" s="255" t="s">
        <v>1619</v>
      </c>
      <c r="J28" s="256"/>
      <c r="K28" s="256"/>
    </row>
    <row r="29" spans="1:11" x14ac:dyDescent="0.2">
      <c r="A29" s="249" t="s">
        <v>1630</v>
      </c>
      <c r="C29" s="259">
        <v>1500000000</v>
      </c>
      <c r="D29" s="251">
        <v>1396500000</v>
      </c>
      <c r="E29" s="252">
        <v>46279</v>
      </c>
      <c r="F29" s="253">
        <v>46644</v>
      </c>
      <c r="G29" s="258" t="s">
        <v>1631</v>
      </c>
      <c r="H29" s="255" t="s">
        <v>1625</v>
      </c>
      <c r="I29" s="255" t="s">
        <v>1619</v>
      </c>
      <c r="J29" s="256"/>
      <c r="K29" s="256"/>
    </row>
    <row r="30" spans="1:11" x14ac:dyDescent="0.2">
      <c r="A30" s="249" t="s">
        <v>1632</v>
      </c>
      <c r="C30" s="257">
        <v>1500000000</v>
      </c>
      <c r="D30" s="251">
        <v>2197700000</v>
      </c>
      <c r="E30" s="252">
        <v>46302</v>
      </c>
      <c r="F30" s="253">
        <v>46667</v>
      </c>
      <c r="G30" s="258">
        <v>1E-4</v>
      </c>
      <c r="H30" s="255" t="s">
        <v>1618</v>
      </c>
      <c r="I30" s="255" t="s">
        <v>1619</v>
      </c>
      <c r="J30" s="256"/>
      <c r="K30" s="256"/>
    </row>
    <row r="31" spans="1:11" x14ac:dyDescent="0.2">
      <c r="A31" s="238" t="s">
        <v>1633</v>
      </c>
      <c r="C31" s="260">
        <v>1000000000</v>
      </c>
      <c r="D31" s="251">
        <v>1675700000</v>
      </c>
      <c r="E31" s="252">
        <v>46006</v>
      </c>
      <c r="F31" s="253">
        <v>46371</v>
      </c>
      <c r="G31" s="258" t="s">
        <v>1628</v>
      </c>
      <c r="H31" s="255" t="s">
        <v>1625</v>
      </c>
      <c r="I31" s="255" t="s">
        <v>1619</v>
      </c>
      <c r="J31" s="256"/>
      <c r="K31" s="256"/>
    </row>
    <row r="32" spans="1:11" x14ac:dyDescent="0.2">
      <c r="A32" s="238" t="s">
        <v>1634</v>
      </c>
      <c r="C32" s="261">
        <v>2500000000</v>
      </c>
      <c r="D32" s="251">
        <v>3145500000</v>
      </c>
      <c r="E32" s="252">
        <v>46406</v>
      </c>
      <c r="F32" s="252">
        <v>46771</v>
      </c>
      <c r="G32" s="262">
        <v>1.8460000000000001E-2</v>
      </c>
      <c r="H32" s="255" t="s">
        <v>1618</v>
      </c>
      <c r="I32" s="255" t="s">
        <v>1619</v>
      </c>
      <c r="J32" s="256"/>
      <c r="K32" s="256"/>
    </row>
    <row r="33" spans="1:11" x14ac:dyDescent="0.2">
      <c r="A33" s="238" t="s">
        <v>1635</v>
      </c>
      <c r="C33" s="257">
        <v>2500000000</v>
      </c>
      <c r="D33" s="251">
        <v>3501750000</v>
      </c>
      <c r="E33" s="252">
        <v>46091</v>
      </c>
      <c r="F33" s="252">
        <v>46456</v>
      </c>
      <c r="G33" s="262">
        <v>3.7499999999999999E-3</v>
      </c>
      <c r="H33" s="255" t="s">
        <v>1618</v>
      </c>
      <c r="I33" s="255" t="s">
        <v>1619</v>
      </c>
      <c r="J33" s="256"/>
      <c r="K33" s="256"/>
    </row>
    <row r="34" spans="1:11" x14ac:dyDescent="0.2">
      <c r="A34" s="238" t="s">
        <v>1636</v>
      </c>
      <c r="C34" s="261">
        <v>100000000</v>
      </c>
      <c r="D34" s="251">
        <v>126740000.00000001</v>
      </c>
      <c r="E34" s="252">
        <v>45726</v>
      </c>
      <c r="F34" s="252">
        <v>46091</v>
      </c>
      <c r="G34" s="262" t="s">
        <v>1637</v>
      </c>
      <c r="H34" s="255" t="s">
        <v>1625</v>
      </c>
      <c r="I34" s="255" t="s">
        <v>1619</v>
      </c>
      <c r="J34" s="256"/>
      <c r="K34" s="256"/>
    </row>
    <row r="35" spans="1:11" x14ac:dyDescent="0.2">
      <c r="A35" s="238" t="s">
        <v>1638</v>
      </c>
      <c r="C35" s="250">
        <v>200000000</v>
      </c>
      <c r="D35" s="251">
        <v>269420000</v>
      </c>
      <c r="E35" s="252">
        <v>47234</v>
      </c>
      <c r="F35" s="252">
        <v>47599</v>
      </c>
      <c r="G35" s="262">
        <v>9.6749999999999996E-3</v>
      </c>
      <c r="H35" s="255" t="s">
        <v>1618</v>
      </c>
      <c r="I35" s="255" t="s">
        <v>1619</v>
      </c>
      <c r="J35" s="256"/>
      <c r="K35" s="256"/>
    </row>
    <row r="36" spans="1:11" x14ac:dyDescent="0.2">
      <c r="A36" s="238" t="s">
        <v>1639</v>
      </c>
      <c r="C36" s="260">
        <v>625000000</v>
      </c>
      <c r="D36" s="251">
        <v>993250000</v>
      </c>
      <c r="E36" s="252">
        <v>45838</v>
      </c>
      <c r="F36" s="252">
        <v>46203</v>
      </c>
      <c r="G36" s="262" t="s">
        <v>1640</v>
      </c>
      <c r="H36" s="255" t="s">
        <v>1625</v>
      </c>
      <c r="I36" s="255" t="s">
        <v>1619</v>
      </c>
      <c r="J36" s="256"/>
      <c r="K36" s="256"/>
    </row>
    <row r="37" spans="1:11" x14ac:dyDescent="0.2">
      <c r="A37" s="238" t="s">
        <v>1641</v>
      </c>
      <c r="C37" s="250">
        <v>215000000</v>
      </c>
      <c r="D37" s="251">
        <v>288766500</v>
      </c>
      <c r="E37" s="252">
        <v>46581</v>
      </c>
      <c r="F37" s="252">
        <v>46947</v>
      </c>
      <c r="G37" s="262">
        <v>1.7125000000000001E-2</v>
      </c>
      <c r="H37" s="255" t="s">
        <v>1618</v>
      </c>
      <c r="I37" s="255" t="s">
        <v>1619</v>
      </c>
      <c r="J37" s="256"/>
      <c r="K37" s="256"/>
    </row>
    <row r="38" spans="1:11" x14ac:dyDescent="0.2">
      <c r="A38" s="238" t="s">
        <v>1642</v>
      </c>
      <c r="C38" s="259">
        <v>1350000000</v>
      </c>
      <c r="D38" s="251">
        <v>1197450000</v>
      </c>
      <c r="E38" s="252">
        <v>45853</v>
      </c>
      <c r="F38" s="252">
        <v>46218</v>
      </c>
      <c r="G38" s="258" t="s">
        <v>1643</v>
      </c>
      <c r="H38" s="255" t="s">
        <v>1625</v>
      </c>
      <c r="I38" s="255" t="s">
        <v>1619</v>
      </c>
      <c r="J38" s="256"/>
      <c r="K38" s="256"/>
    </row>
    <row r="39" spans="1:11" x14ac:dyDescent="0.2">
      <c r="A39" s="238" t="s">
        <v>1644</v>
      </c>
      <c r="C39" s="259">
        <v>650000000</v>
      </c>
      <c r="D39" s="251">
        <v>576550000</v>
      </c>
      <c r="E39" s="252">
        <v>45853</v>
      </c>
      <c r="F39" s="252">
        <v>46218</v>
      </c>
      <c r="G39" s="262">
        <v>4.3999999999999997E-2</v>
      </c>
      <c r="H39" s="255" t="s">
        <v>1618</v>
      </c>
      <c r="I39" s="255" t="s">
        <v>1619</v>
      </c>
      <c r="J39" s="256"/>
      <c r="K39" s="256"/>
    </row>
    <row r="40" spans="1:11" x14ac:dyDescent="0.2">
      <c r="A40" s="389" t="s">
        <v>2022</v>
      </c>
      <c r="B40" s="389"/>
      <c r="C40" s="390">
        <v>560000000</v>
      </c>
      <c r="D40" s="251">
        <v>560000000</v>
      </c>
      <c r="E40" s="252">
        <v>46014</v>
      </c>
      <c r="F40" s="252">
        <v>46379</v>
      </c>
      <c r="G40" s="262">
        <v>4.2619999999999998E-2</v>
      </c>
      <c r="H40" s="255" t="s">
        <v>1618</v>
      </c>
      <c r="I40" s="255" t="s">
        <v>1619</v>
      </c>
      <c r="J40" s="256"/>
      <c r="K40" s="256"/>
    </row>
    <row r="41" spans="1:11" x14ac:dyDescent="0.2">
      <c r="A41" s="392" t="s">
        <v>2025</v>
      </c>
      <c r="B41" s="392"/>
      <c r="C41" s="257">
        <v>1500000000</v>
      </c>
      <c r="D41" s="251">
        <v>2217750000</v>
      </c>
      <c r="E41" s="252">
        <v>46477</v>
      </c>
      <c r="F41" s="252">
        <v>46843</v>
      </c>
      <c r="G41" s="262">
        <v>3.2500000000000001E-2</v>
      </c>
      <c r="H41" s="255" t="s">
        <v>1618</v>
      </c>
      <c r="I41" s="255" t="s">
        <v>1619</v>
      </c>
      <c r="J41" s="256"/>
      <c r="K41" s="256"/>
    </row>
    <row r="42" spans="1:11" s="392" customFormat="1" x14ac:dyDescent="0.2">
      <c r="A42" s="392" t="s">
        <v>2029</v>
      </c>
      <c r="C42" s="260">
        <v>750000000</v>
      </c>
      <c r="D42" s="251">
        <v>1249575000</v>
      </c>
      <c r="E42" s="252">
        <v>46125</v>
      </c>
      <c r="F42" s="252">
        <v>46490</v>
      </c>
      <c r="G42" s="262" t="s">
        <v>2030</v>
      </c>
      <c r="H42" s="255" t="s">
        <v>1625</v>
      </c>
      <c r="I42" s="255" t="s">
        <v>1619</v>
      </c>
      <c r="J42" s="256"/>
      <c r="K42" s="256"/>
    </row>
    <row r="43" spans="1:11" x14ac:dyDescent="0.2">
      <c r="A43" s="238" t="s">
        <v>2031</v>
      </c>
      <c r="C43" s="259">
        <v>1500000000</v>
      </c>
      <c r="D43" s="251">
        <v>1355400000</v>
      </c>
      <c r="E43" s="252">
        <v>46133</v>
      </c>
      <c r="F43" s="252">
        <v>46498</v>
      </c>
      <c r="G43" s="262" t="s">
        <v>2032</v>
      </c>
      <c r="H43" s="255" t="s">
        <v>1625</v>
      </c>
      <c r="I43" s="255" t="s">
        <v>1619</v>
      </c>
      <c r="J43" s="256"/>
      <c r="K43" s="256"/>
    </row>
    <row r="44" spans="1:11" s="396" customFormat="1" x14ac:dyDescent="0.2">
      <c r="A44" s="396" t="s">
        <v>2042</v>
      </c>
      <c r="C44" s="261">
        <v>1750000000</v>
      </c>
      <c r="D44" s="251">
        <v>2353575000</v>
      </c>
      <c r="E44" s="252">
        <v>46912</v>
      </c>
      <c r="F44" s="252">
        <v>47277</v>
      </c>
      <c r="G44" s="262">
        <v>4.4139999999999999E-2</v>
      </c>
      <c r="H44" s="255" t="s">
        <v>1618</v>
      </c>
      <c r="I44" s="255" t="s">
        <v>1619</v>
      </c>
      <c r="J44" s="256"/>
      <c r="K44" s="256"/>
    </row>
    <row r="45" spans="1:11" s="396" customFormat="1" x14ac:dyDescent="0.2">
      <c r="A45" s="396" t="s">
        <v>2043</v>
      </c>
      <c r="C45" s="261">
        <v>250000000</v>
      </c>
      <c r="D45" s="251">
        <v>332575000</v>
      </c>
      <c r="E45" s="252">
        <v>46030</v>
      </c>
      <c r="F45" s="252">
        <v>46395</v>
      </c>
      <c r="G45" s="262" t="s">
        <v>2044</v>
      </c>
      <c r="H45" s="255" t="s">
        <v>1625</v>
      </c>
      <c r="I45" s="255" t="s">
        <v>1619</v>
      </c>
      <c r="J45" s="256"/>
      <c r="K45" s="256"/>
    </row>
    <row r="46" spans="1:11" s="400" customFormat="1" x14ac:dyDescent="0.2">
      <c r="A46" s="400" t="s">
        <v>2051</v>
      </c>
      <c r="C46" s="250">
        <v>300000000</v>
      </c>
      <c r="D46" s="251">
        <v>443010000</v>
      </c>
      <c r="E46" s="252">
        <v>46948</v>
      </c>
      <c r="F46" s="252">
        <v>47313</v>
      </c>
      <c r="G46" s="262">
        <v>1.9099999999999999E-2</v>
      </c>
      <c r="H46" s="255" t="s">
        <v>1618</v>
      </c>
      <c r="I46" s="255" t="s">
        <v>1619</v>
      </c>
      <c r="J46" s="256"/>
      <c r="K46" s="256"/>
    </row>
    <row r="47" spans="1:11" s="401" customFormat="1" x14ac:dyDescent="0.2">
      <c r="A47" s="401" t="s">
        <v>2053</v>
      </c>
      <c r="C47" s="250">
        <v>500000000</v>
      </c>
      <c r="D47" s="251">
        <v>670000000</v>
      </c>
      <c r="E47" s="252">
        <v>46293</v>
      </c>
      <c r="F47" s="252">
        <v>46658</v>
      </c>
      <c r="G47" s="262" t="s">
        <v>2054</v>
      </c>
      <c r="H47" s="255" t="s">
        <v>1625</v>
      </c>
      <c r="I47" s="255" t="s">
        <v>1619</v>
      </c>
      <c r="J47" s="256"/>
      <c r="K47" s="256"/>
    </row>
    <row r="48" spans="1:11" ht="3.75" customHeight="1" x14ac:dyDescent="0.2">
      <c r="B48" s="249"/>
      <c r="C48" s="263"/>
      <c r="D48" s="251"/>
      <c r="E48" s="252"/>
      <c r="F48" s="253"/>
      <c r="G48" s="264"/>
      <c r="H48" s="255"/>
      <c r="I48" s="255"/>
    </row>
    <row r="49" spans="1:256" ht="13.5" thickBot="1" x14ac:dyDescent="0.25">
      <c r="A49" s="240" t="s">
        <v>87</v>
      </c>
      <c r="B49" s="240"/>
      <c r="C49" s="265"/>
      <c r="D49" s="266">
        <v>35471309000</v>
      </c>
      <c r="E49" s="240"/>
      <c r="F49" s="240"/>
      <c r="G49" s="240"/>
      <c r="H49" s="267"/>
      <c r="J49" s="256"/>
    </row>
    <row r="50" spans="1:256" ht="5.25" customHeight="1" thickTop="1" x14ac:dyDescent="0.2">
      <c r="C50" s="268"/>
      <c r="D50" s="269"/>
      <c r="H50" s="270"/>
    </row>
    <row r="51" spans="1:256" ht="12.75" customHeight="1" x14ac:dyDescent="0.2">
      <c r="A51" s="238" t="s">
        <v>1645</v>
      </c>
    </row>
    <row r="52" spans="1:256" ht="12.75" customHeight="1" x14ac:dyDescent="0.2">
      <c r="A52" s="271" t="s">
        <v>1646</v>
      </c>
      <c r="B52" s="271"/>
      <c r="C52" s="271"/>
      <c r="D52" s="271"/>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71"/>
      <c r="AC52" s="271"/>
      <c r="AD52" s="271"/>
      <c r="AE52" s="271"/>
      <c r="AF52" s="271"/>
      <c r="AG52" s="271"/>
      <c r="AH52" s="271"/>
      <c r="AI52" s="271"/>
      <c r="AJ52" s="271"/>
      <c r="AK52" s="271"/>
      <c r="AL52" s="271"/>
      <c r="AM52" s="271"/>
      <c r="AN52" s="271"/>
      <c r="AO52" s="271"/>
      <c r="AP52" s="271"/>
      <c r="AQ52" s="271"/>
      <c r="AR52" s="271"/>
      <c r="AS52" s="271"/>
      <c r="AT52" s="271"/>
      <c r="AU52" s="271"/>
      <c r="AV52" s="271"/>
      <c r="AW52" s="271"/>
      <c r="AX52" s="271"/>
      <c r="AY52" s="271"/>
      <c r="AZ52" s="271"/>
      <c r="BA52" s="271"/>
      <c r="BB52" s="271"/>
      <c r="BC52" s="271"/>
      <c r="BD52" s="271"/>
      <c r="BE52" s="271"/>
      <c r="BF52" s="271"/>
      <c r="BG52" s="271"/>
      <c r="BH52" s="271"/>
      <c r="BI52" s="271"/>
      <c r="BJ52" s="271"/>
      <c r="BK52" s="271"/>
      <c r="BL52" s="271"/>
      <c r="BM52" s="271"/>
      <c r="BN52" s="271"/>
      <c r="BO52" s="271"/>
      <c r="BP52" s="271"/>
      <c r="BQ52" s="271"/>
      <c r="BR52" s="271"/>
      <c r="BS52" s="271"/>
      <c r="BT52" s="271"/>
      <c r="BU52" s="271"/>
      <c r="BV52" s="271"/>
      <c r="BW52" s="271"/>
      <c r="BX52" s="271"/>
      <c r="BY52" s="271"/>
      <c r="BZ52" s="271"/>
      <c r="CA52" s="271"/>
      <c r="CB52" s="271"/>
      <c r="CC52" s="271"/>
      <c r="CD52" s="271"/>
      <c r="CE52" s="271"/>
      <c r="CF52" s="271"/>
      <c r="CG52" s="271"/>
      <c r="CH52" s="271"/>
      <c r="CI52" s="271"/>
      <c r="CJ52" s="271"/>
      <c r="CK52" s="271"/>
      <c r="CL52" s="271"/>
      <c r="CM52" s="271"/>
      <c r="CN52" s="271"/>
      <c r="CO52" s="271"/>
      <c r="CP52" s="271"/>
      <c r="CQ52" s="271"/>
      <c r="CR52" s="271"/>
      <c r="CS52" s="271"/>
      <c r="CT52" s="271"/>
      <c r="CU52" s="271"/>
      <c r="CV52" s="271"/>
      <c r="CW52" s="271"/>
      <c r="CX52" s="271"/>
      <c r="CY52" s="271"/>
      <c r="CZ52" s="271"/>
      <c r="DA52" s="271"/>
      <c r="DB52" s="271"/>
      <c r="DC52" s="271"/>
      <c r="DD52" s="271"/>
      <c r="DE52" s="271"/>
      <c r="DF52" s="271"/>
      <c r="DG52" s="271"/>
      <c r="DH52" s="271"/>
      <c r="DI52" s="271"/>
      <c r="DJ52" s="271"/>
      <c r="DK52" s="271"/>
      <c r="DL52" s="271"/>
      <c r="DM52" s="271"/>
      <c r="DN52" s="271"/>
      <c r="DO52" s="271"/>
      <c r="DP52" s="271"/>
      <c r="DQ52" s="271"/>
      <c r="DR52" s="271"/>
      <c r="DS52" s="271"/>
      <c r="DT52" s="271"/>
      <c r="DU52" s="271"/>
      <c r="DV52" s="271"/>
      <c r="DW52" s="271"/>
      <c r="DX52" s="271"/>
      <c r="DY52" s="271"/>
      <c r="DZ52" s="271"/>
      <c r="EA52" s="271"/>
      <c r="EB52" s="271"/>
      <c r="EC52" s="271"/>
      <c r="ED52" s="271"/>
      <c r="EE52" s="271"/>
      <c r="EF52" s="271"/>
      <c r="EG52" s="271"/>
      <c r="EH52" s="271"/>
      <c r="EI52" s="271"/>
      <c r="EJ52" s="271"/>
      <c r="EK52" s="271"/>
      <c r="EL52" s="271"/>
      <c r="EM52" s="271"/>
      <c r="EN52" s="271"/>
      <c r="EO52" s="271"/>
      <c r="EP52" s="271"/>
      <c r="EQ52" s="271"/>
      <c r="ER52" s="271"/>
      <c r="ES52" s="271"/>
      <c r="ET52" s="271"/>
      <c r="EU52" s="271"/>
      <c r="EV52" s="271"/>
      <c r="EW52" s="271"/>
      <c r="EX52" s="271"/>
      <c r="EY52" s="271"/>
      <c r="EZ52" s="271"/>
      <c r="FA52" s="271"/>
      <c r="FB52" s="271"/>
      <c r="FC52" s="271"/>
      <c r="FD52" s="271"/>
      <c r="FE52" s="271"/>
      <c r="FF52" s="271"/>
      <c r="FG52" s="271"/>
      <c r="FH52" s="271"/>
      <c r="FI52" s="271"/>
      <c r="FJ52" s="271"/>
      <c r="FK52" s="271"/>
      <c r="FL52" s="271"/>
      <c r="FM52" s="271"/>
      <c r="FN52" s="271"/>
      <c r="FO52" s="271"/>
      <c r="FP52" s="271"/>
      <c r="FQ52" s="271"/>
      <c r="FR52" s="271"/>
      <c r="FS52" s="271"/>
      <c r="FT52" s="271"/>
      <c r="FU52" s="271"/>
      <c r="FV52" s="271"/>
      <c r="FW52" s="271"/>
      <c r="FX52" s="271"/>
      <c r="FY52" s="271"/>
      <c r="FZ52" s="271"/>
      <c r="GA52" s="271"/>
      <c r="GB52" s="271"/>
      <c r="GC52" s="271"/>
      <c r="GD52" s="271"/>
      <c r="GE52" s="271"/>
      <c r="GF52" s="271"/>
      <c r="GG52" s="271"/>
      <c r="GH52" s="271"/>
      <c r="GI52" s="271"/>
      <c r="GJ52" s="271"/>
      <c r="GK52" s="271"/>
      <c r="GL52" s="271"/>
      <c r="GM52" s="271"/>
      <c r="GN52" s="271"/>
      <c r="GO52" s="271"/>
      <c r="GP52" s="271"/>
      <c r="GQ52" s="271"/>
      <c r="GR52" s="271"/>
      <c r="GS52" s="271"/>
      <c r="GT52" s="271"/>
      <c r="GU52" s="271"/>
      <c r="GV52" s="271"/>
      <c r="GW52" s="271"/>
      <c r="GX52" s="271"/>
      <c r="GY52" s="271"/>
      <c r="GZ52" s="271"/>
      <c r="HA52" s="271"/>
      <c r="HB52" s="271"/>
      <c r="HC52" s="271"/>
      <c r="HD52" s="271"/>
      <c r="HE52" s="271"/>
      <c r="HF52" s="271"/>
      <c r="HG52" s="271"/>
      <c r="HH52" s="271"/>
      <c r="HI52" s="271"/>
      <c r="HJ52" s="271"/>
      <c r="HK52" s="271"/>
      <c r="HL52" s="271"/>
      <c r="HM52" s="271"/>
      <c r="HN52" s="271"/>
      <c r="HO52" s="271"/>
      <c r="HP52" s="271"/>
      <c r="HQ52" s="271"/>
      <c r="HR52" s="271"/>
      <c r="HS52" s="271"/>
      <c r="HT52" s="271"/>
      <c r="HU52" s="271"/>
      <c r="HV52" s="271"/>
      <c r="HW52" s="271"/>
      <c r="HX52" s="271"/>
      <c r="HY52" s="271"/>
      <c r="HZ52" s="271"/>
      <c r="IA52" s="271"/>
      <c r="IB52" s="271"/>
      <c r="IC52" s="271"/>
      <c r="ID52" s="271"/>
      <c r="IE52" s="271"/>
      <c r="IF52" s="271"/>
      <c r="IG52" s="271"/>
      <c r="IH52" s="271"/>
      <c r="II52" s="271"/>
      <c r="IJ52" s="271"/>
      <c r="IK52" s="271"/>
      <c r="IL52" s="271"/>
      <c r="IM52" s="271"/>
      <c r="IN52" s="271"/>
      <c r="IO52" s="271"/>
      <c r="IP52" s="271"/>
      <c r="IQ52" s="271"/>
      <c r="IR52" s="271"/>
      <c r="IS52" s="271"/>
      <c r="IT52" s="271"/>
      <c r="IU52" s="271"/>
      <c r="IV52" s="271"/>
    </row>
    <row r="53" spans="1:256" ht="12.75" customHeight="1" x14ac:dyDescent="0.2">
      <c r="A53" s="271"/>
      <c r="B53" s="271"/>
      <c r="C53" s="271"/>
      <c r="D53" s="271"/>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c r="AG53" s="271"/>
      <c r="AH53" s="271"/>
      <c r="AI53" s="271"/>
      <c r="AJ53" s="271"/>
      <c r="AK53" s="271"/>
      <c r="AL53" s="271"/>
      <c r="AM53" s="271"/>
      <c r="AN53" s="271"/>
      <c r="AO53" s="271"/>
      <c r="AP53" s="271"/>
      <c r="AQ53" s="271"/>
      <c r="AR53" s="271"/>
      <c r="AS53" s="271"/>
      <c r="AT53" s="271"/>
      <c r="AU53" s="271"/>
      <c r="AV53" s="271"/>
      <c r="AW53" s="271"/>
      <c r="AX53" s="271"/>
      <c r="AY53" s="271"/>
      <c r="AZ53" s="271"/>
      <c r="BA53" s="271"/>
      <c r="BB53" s="271"/>
      <c r="BC53" s="271"/>
      <c r="BD53" s="271"/>
      <c r="BE53" s="271"/>
      <c r="BF53" s="271"/>
      <c r="BG53" s="271"/>
      <c r="BH53" s="271"/>
      <c r="BI53" s="271"/>
      <c r="BJ53" s="271"/>
      <c r="BK53" s="271"/>
      <c r="BL53" s="271"/>
      <c r="BM53" s="271"/>
      <c r="BN53" s="271"/>
      <c r="BO53" s="271"/>
      <c r="BP53" s="271"/>
      <c r="BQ53" s="271"/>
      <c r="BR53" s="271"/>
      <c r="BS53" s="271"/>
      <c r="BT53" s="271"/>
      <c r="BU53" s="271"/>
      <c r="BV53" s="271"/>
      <c r="BW53" s="271"/>
      <c r="BX53" s="271"/>
      <c r="BY53" s="271"/>
      <c r="BZ53" s="271"/>
      <c r="CA53" s="271"/>
      <c r="CB53" s="271"/>
      <c r="CC53" s="271"/>
      <c r="CD53" s="271"/>
      <c r="CE53" s="271"/>
      <c r="CF53" s="271"/>
      <c r="CG53" s="271"/>
      <c r="CH53" s="271"/>
      <c r="CI53" s="271"/>
      <c r="CJ53" s="271"/>
      <c r="CK53" s="271"/>
      <c r="CL53" s="271"/>
      <c r="CM53" s="271"/>
      <c r="CN53" s="271"/>
      <c r="CO53" s="271"/>
      <c r="CP53" s="271"/>
      <c r="CQ53" s="271"/>
      <c r="CR53" s="271"/>
      <c r="CS53" s="271"/>
      <c r="CT53" s="271"/>
      <c r="CU53" s="271"/>
      <c r="CV53" s="271"/>
      <c r="CW53" s="271"/>
      <c r="CX53" s="271"/>
      <c r="CY53" s="271"/>
      <c r="CZ53" s="271"/>
      <c r="DA53" s="271"/>
      <c r="DB53" s="271"/>
      <c r="DC53" s="271"/>
      <c r="DD53" s="271"/>
      <c r="DE53" s="271"/>
      <c r="DF53" s="271"/>
      <c r="DG53" s="271"/>
      <c r="DH53" s="271"/>
      <c r="DI53" s="271"/>
      <c r="DJ53" s="271"/>
      <c r="DK53" s="271"/>
      <c r="DL53" s="271"/>
      <c r="DM53" s="271"/>
      <c r="DN53" s="271"/>
      <c r="DO53" s="271"/>
      <c r="DP53" s="271"/>
      <c r="DQ53" s="271"/>
      <c r="DR53" s="271"/>
      <c r="DS53" s="271"/>
      <c r="DT53" s="271"/>
      <c r="DU53" s="271"/>
      <c r="DV53" s="271"/>
      <c r="DW53" s="271"/>
      <c r="DX53" s="271"/>
      <c r="DY53" s="271"/>
      <c r="DZ53" s="271"/>
      <c r="EA53" s="271"/>
      <c r="EB53" s="271"/>
      <c r="EC53" s="271"/>
      <c r="ED53" s="271"/>
      <c r="EE53" s="271"/>
      <c r="EF53" s="271"/>
      <c r="EG53" s="271"/>
      <c r="EH53" s="271"/>
      <c r="EI53" s="271"/>
      <c r="EJ53" s="271"/>
      <c r="EK53" s="271"/>
      <c r="EL53" s="271"/>
      <c r="EM53" s="271"/>
      <c r="EN53" s="271"/>
      <c r="EO53" s="271"/>
      <c r="EP53" s="271"/>
      <c r="EQ53" s="271"/>
      <c r="ER53" s="271"/>
      <c r="ES53" s="271"/>
      <c r="ET53" s="271"/>
      <c r="EU53" s="271"/>
      <c r="EV53" s="271"/>
      <c r="EW53" s="271"/>
      <c r="EX53" s="271"/>
      <c r="EY53" s="271"/>
      <c r="EZ53" s="271"/>
      <c r="FA53" s="271"/>
      <c r="FB53" s="271"/>
      <c r="FC53" s="271"/>
      <c r="FD53" s="271"/>
      <c r="FE53" s="271"/>
      <c r="FF53" s="271"/>
      <c r="FG53" s="271"/>
      <c r="FH53" s="271"/>
      <c r="FI53" s="271"/>
      <c r="FJ53" s="271"/>
      <c r="FK53" s="271"/>
      <c r="FL53" s="271"/>
      <c r="FM53" s="271"/>
      <c r="FN53" s="271"/>
      <c r="FO53" s="271"/>
      <c r="FP53" s="271"/>
      <c r="FQ53" s="271"/>
      <c r="FR53" s="271"/>
      <c r="FS53" s="271"/>
      <c r="FT53" s="271"/>
      <c r="FU53" s="271"/>
      <c r="FV53" s="271"/>
      <c r="FW53" s="271"/>
      <c r="FX53" s="271"/>
      <c r="FY53" s="271"/>
      <c r="FZ53" s="271"/>
      <c r="GA53" s="271"/>
      <c r="GB53" s="271"/>
      <c r="GC53" s="271"/>
      <c r="GD53" s="271"/>
      <c r="GE53" s="271"/>
      <c r="GF53" s="271"/>
      <c r="GG53" s="271"/>
      <c r="GH53" s="271"/>
      <c r="GI53" s="271"/>
      <c r="GJ53" s="271"/>
      <c r="GK53" s="271"/>
      <c r="GL53" s="271"/>
      <c r="GM53" s="271"/>
      <c r="GN53" s="271"/>
      <c r="GO53" s="271"/>
      <c r="GP53" s="271"/>
      <c r="GQ53" s="271"/>
      <c r="GR53" s="271"/>
      <c r="GS53" s="271"/>
      <c r="GT53" s="271"/>
      <c r="GU53" s="271"/>
      <c r="GV53" s="271"/>
      <c r="GW53" s="271"/>
      <c r="GX53" s="271"/>
      <c r="GY53" s="271"/>
      <c r="GZ53" s="271"/>
      <c r="HA53" s="271"/>
      <c r="HB53" s="271"/>
      <c r="HC53" s="271"/>
      <c r="HD53" s="271"/>
      <c r="HE53" s="271"/>
      <c r="HF53" s="271"/>
      <c r="HG53" s="271"/>
      <c r="HH53" s="271"/>
      <c r="HI53" s="271"/>
      <c r="HJ53" s="271"/>
      <c r="HK53" s="271"/>
      <c r="HL53" s="271"/>
      <c r="HM53" s="271"/>
      <c r="HN53" s="271"/>
      <c r="HO53" s="271"/>
      <c r="HP53" s="271"/>
      <c r="HQ53" s="271"/>
      <c r="HR53" s="271"/>
      <c r="HS53" s="271"/>
      <c r="HT53" s="271"/>
      <c r="HU53" s="271"/>
      <c r="HV53" s="271"/>
      <c r="HW53" s="271"/>
      <c r="HX53" s="271"/>
      <c r="HY53" s="271"/>
      <c r="HZ53" s="271"/>
      <c r="IA53" s="271"/>
      <c r="IB53" s="271"/>
      <c r="IC53" s="271"/>
      <c r="ID53" s="271"/>
      <c r="IE53" s="271"/>
      <c r="IF53" s="271"/>
      <c r="IG53" s="271"/>
      <c r="IH53" s="271"/>
      <c r="II53" s="271"/>
      <c r="IJ53" s="271"/>
      <c r="IK53" s="271"/>
      <c r="IL53" s="271"/>
      <c r="IM53" s="271"/>
      <c r="IN53" s="271"/>
      <c r="IO53" s="271"/>
      <c r="IP53" s="271"/>
      <c r="IQ53" s="271"/>
      <c r="IR53" s="271"/>
      <c r="IS53" s="271"/>
      <c r="IT53" s="271"/>
      <c r="IU53" s="271"/>
      <c r="IV53" s="271"/>
    </row>
    <row r="54" spans="1:256" ht="8.25" customHeight="1" x14ac:dyDescent="0.2">
      <c r="C54" s="268"/>
      <c r="D54" s="269"/>
      <c r="H54" s="270"/>
    </row>
    <row r="55" spans="1:256" x14ac:dyDescent="0.2">
      <c r="A55" s="246" t="s">
        <v>1647</v>
      </c>
      <c r="H55" s="270"/>
    </row>
    <row r="56" spans="1:256" x14ac:dyDescent="0.2">
      <c r="A56" s="238" t="s">
        <v>1648</v>
      </c>
      <c r="C56" s="238" t="s">
        <v>1596</v>
      </c>
      <c r="H56" s="270"/>
    </row>
    <row r="57" spans="1:256" x14ac:dyDescent="0.2">
      <c r="A57" s="238" t="s">
        <v>1649</v>
      </c>
      <c r="H57" s="270"/>
    </row>
    <row r="58" spans="1:256" x14ac:dyDescent="0.2">
      <c r="A58" s="238" t="s">
        <v>1650</v>
      </c>
      <c r="H58" s="270"/>
    </row>
    <row r="59" spans="1:256" x14ac:dyDescent="0.2">
      <c r="A59" s="238" t="s">
        <v>1651</v>
      </c>
      <c r="H59" s="270"/>
    </row>
    <row r="60" spans="1:256" x14ac:dyDescent="0.2">
      <c r="A60" s="238" t="s">
        <v>1652</v>
      </c>
      <c r="H60" s="270"/>
    </row>
    <row r="61" spans="1:256" ht="5.0999999999999996" customHeight="1" x14ac:dyDescent="0.2">
      <c r="H61" s="270"/>
    </row>
    <row r="62" spans="1:256" x14ac:dyDescent="0.2">
      <c r="A62" s="238" t="s">
        <v>1653</v>
      </c>
      <c r="C62" s="238" t="s">
        <v>1654</v>
      </c>
    </row>
    <row r="63" spans="1:256" ht="5.0999999999999996" customHeight="1" x14ac:dyDescent="0.2"/>
    <row r="64" spans="1:256" x14ac:dyDescent="0.2">
      <c r="A64" s="238" t="s">
        <v>1655</v>
      </c>
      <c r="C64" s="238" t="s">
        <v>1656</v>
      </c>
    </row>
    <row r="65" spans="1:8" ht="5.0999999999999996" customHeight="1" x14ac:dyDescent="0.2"/>
    <row r="66" spans="1:8" x14ac:dyDescent="0.2">
      <c r="A66" s="238" t="s">
        <v>1657</v>
      </c>
      <c r="C66" s="238" t="s">
        <v>1658</v>
      </c>
    </row>
    <row r="67" spans="1:8" ht="5.0999999999999996" customHeight="1" x14ac:dyDescent="0.2"/>
    <row r="68" spans="1:8" x14ac:dyDescent="0.2">
      <c r="A68" s="238" t="s">
        <v>1659</v>
      </c>
      <c r="C68" s="249" t="s">
        <v>1660</v>
      </c>
    </row>
    <row r="69" spans="1:8" x14ac:dyDescent="0.2">
      <c r="A69" s="238" t="s">
        <v>1661</v>
      </c>
    </row>
    <row r="70" spans="1:8" ht="5.0999999999999996" customHeight="1" x14ac:dyDescent="0.2"/>
    <row r="71" spans="1:8" x14ac:dyDescent="0.2">
      <c r="A71" s="238" t="s">
        <v>1662</v>
      </c>
      <c r="C71" s="238" t="s">
        <v>1663</v>
      </c>
      <c r="F71" s="249"/>
    </row>
    <row r="72" spans="1:8" x14ac:dyDescent="0.2">
      <c r="C72" s="238" t="s">
        <v>1664</v>
      </c>
    </row>
    <row r="73" spans="1:8" x14ac:dyDescent="0.2">
      <c r="C73" s="238" t="s">
        <v>1665</v>
      </c>
    </row>
    <row r="74" spans="1:8" x14ac:dyDescent="0.2">
      <c r="C74" s="238" t="s">
        <v>1596</v>
      </c>
    </row>
    <row r="75" spans="1:8" x14ac:dyDescent="0.2">
      <c r="C75" s="249" t="s">
        <v>1666</v>
      </c>
    </row>
    <row r="76" spans="1:8" s="393" customFormat="1" ht="15" x14ac:dyDescent="0.25">
      <c r="A76" s="205" t="s">
        <v>1645</v>
      </c>
      <c r="C76" s="249"/>
    </row>
    <row r="77" spans="1:8" s="393" customFormat="1" x14ac:dyDescent="0.2">
      <c r="A77" s="271" t="s">
        <v>2027</v>
      </c>
      <c r="C77" s="249"/>
    </row>
    <row r="78" spans="1:8" ht="5.25" customHeight="1" x14ac:dyDescent="0.2"/>
    <row r="79" spans="1:8" x14ac:dyDescent="0.2">
      <c r="A79" s="246" t="s">
        <v>1667</v>
      </c>
      <c r="E79" s="249"/>
      <c r="F79" s="249"/>
      <c r="G79" s="249"/>
      <c r="H79" s="249"/>
    </row>
    <row r="80" spans="1:8" x14ac:dyDescent="0.2">
      <c r="D80" s="248" t="s">
        <v>1668</v>
      </c>
      <c r="E80" s="248"/>
      <c r="F80" s="248" t="s">
        <v>1669</v>
      </c>
      <c r="G80" s="248"/>
      <c r="H80" s="249"/>
    </row>
    <row r="81" spans="1:12" ht="4.5" customHeight="1" x14ac:dyDescent="0.2">
      <c r="D81" s="272"/>
      <c r="E81" s="272"/>
      <c r="F81" s="272"/>
      <c r="G81" s="248"/>
      <c r="H81" s="249"/>
    </row>
    <row r="82" spans="1:12" x14ac:dyDescent="0.2">
      <c r="A82" s="249" t="s">
        <v>1670</v>
      </c>
      <c r="D82" s="273" t="s">
        <v>1671</v>
      </c>
      <c r="E82" s="255"/>
      <c r="F82" s="255" t="s">
        <v>1672</v>
      </c>
      <c r="G82" s="255"/>
      <c r="H82" s="249"/>
    </row>
    <row r="83" spans="1:12" ht="14.25" x14ac:dyDescent="0.2">
      <c r="A83" s="249" t="s">
        <v>1673</v>
      </c>
      <c r="D83" s="273" t="s">
        <v>1674</v>
      </c>
      <c r="E83" s="255"/>
      <c r="F83" s="255" t="s">
        <v>1675</v>
      </c>
      <c r="G83" s="255"/>
      <c r="H83" s="249"/>
    </row>
    <row r="84" spans="1:12" ht="14.25" x14ac:dyDescent="0.2">
      <c r="A84" s="249" t="s">
        <v>1676</v>
      </c>
      <c r="D84" s="273" t="s">
        <v>1677</v>
      </c>
      <c r="E84" s="255"/>
      <c r="F84" s="255" t="s">
        <v>1678</v>
      </c>
      <c r="G84" s="255"/>
      <c r="H84" s="249"/>
    </row>
    <row r="85" spans="1:12" ht="14.25" x14ac:dyDescent="0.2">
      <c r="A85" s="249" t="s">
        <v>1679</v>
      </c>
      <c r="D85" s="273" t="s">
        <v>1680</v>
      </c>
      <c r="E85" s="255"/>
      <c r="F85" s="255" t="s">
        <v>1680</v>
      </c>
      <c r="G85" s="255"/>
      <c r="H85" s="249"/>
    </row>
    <row r="86" spans="1:12" ht="5.25" customHeight="1" x14ac:dyDescent="0.2">
      <c r="D86" s="273"/>
      <c r="E86" s="255"/>
      <c r="F86" s="255"/>
      <c r="G86" s="255"/>
      <c r="H86" s="249"/>
    </row>
    <row r="87" spans="1:12" x14ac:dyDescent="0.2">
      <c r="A87" s="238" t="s">
        <v>1645</v>
      </c>
      <c r="D87" s="273"/>
      <c r="E87" s="255"/>
      <c r="F87" s="255"/>
      <c r="G87" s="255"/>
      <c r="H87" s="249"/>
    </row>
    <row r="88" spans="1:12" x14ac:dyDescent="0.2">
      <c r="A88" s="271" t="s">
        <v>1681</v>
      </c>
      <c r="C88" s="273"/>
      <c r="D88" s="273"/>
      <c r="E88" s="255"/>
      <c r="F88" s="255"/>
      <c r="G88" s="255"/>
      <c r="H88" s="249"/>
    </row>
    <row r="89" spans="1:12" x14ac:dyDescent="0.2">
      <c r="A89" s="271" t="s">
        <v>1682</v>
      </c>
      <c r="C89" s="273"/>
      <c r="D89" s="273"/>
      <c r="E89" s="255"/>
      <c r="F89" s="255"/>
      <c r="G89" s="255"/>
      <c r="H89" s="249"/>
    </row>
    <row r="90" spans="1:12" x14ac:dyDescent="0.2">
      <c r="A90" s="271" t="s">
        <v>1683</v>
      </c>
      <c r="C90" s="273"/>
      <c r="D90" s="273"/>
      <c r="E90" s="255"/>
      <c r="F90" s="255"/>
      <c r="G90" s="255"/>
      <c r="H90" s="249"/>
    </row>
    <row r="91" spans="1:12" ht="3.75" customHeight="1" x14ac:dyDescent="0.2">
      <c r="C91" s="273"/>
      <c r="D91" s="273"/>
      <c r="E91" s="255"/>
      <c r="F91" s="255"/>
      <c r="G91" s="255"/>
      <c r="H91" s="249"/>
    </row>
    <row r="92" spans="1:12" ht="4.5" customHeight="1" x14ac:dyDescent="0.2">
      <c r="A92" s="271"/>
      <c r="C92" s="273"/>
      <c r="D92" s="273"/>
      <c r="E92" s="255"/>
      <c r="F92" s="255"/>
      <c r="G92" s="255"/>
      <c r="H92" s="249"/>
    </row>
    <row r="93" spans="1:12" x14ac:dyDescent="0.2">
      <c r="A93" s="246" t="s">
        <v>1684</v>
      </c>
      <c r="E93" s="249"/>
      <c r="F93" s="249"/>
      <c r="G93" s="249"/>
      <c r="H93" s="249"/>
    </row>
    <row r="94" spans="1:12" x14ac:dyDescent="0.2">
      <c r="D94" s="248" t="s">
        <v>1668</v>
      </c>
      <c r="E94" s="274" t="s">
        <v>1685</v>
      </c>
      <c r="F94" s="248" t="s">
        <v>1669</v>
      </c>
      <c r="G94" s="248"/>
      <c r="L94" s="248"/>
    </row>
    <row r="95" spans="1:12" ht="6" customHeight="1" x14ac:dyDescent="0.2">
      <c r="D95" s="272"/>
      <c r="E95" s="275"/>
      <c r="F95" s="272"/>
      <c r="G95" s="248"/>
      <c r="L95" s="248"/>
    </row>
    <row r="96" spans="1:12" x14ac:dyDescent="0.2">
      <c r="A96" s="238" t="s">
        <v>1617</v>
      </c>
      <c r="C96" s="273"/>
      <c r="D96" s="273" t="s">
        <v>1686</v>
      </c>
      <c r="E96" s="276"/>
      <c r="F96" s="273" t="s">
        <v>1687</v>
      </c>
      <c r="G96" s="273"/>
    </row>
    <row r="97" spans="1:7" x14ac:dyDescent="0.2">
      <c r="A97" s="238" t="s">
        <v>1620</v>
      </c>
      <c r="C97" s="273"/>
      <c r="D97" s="273" t="s">
        <v>1686</v>
      </c>
      <c r="E97" s="276"/>
      <c r="F97" s="273" t="s">
        <v>1687</v>
      </c>
      <c r="G97" s="273"/>
    </row>
    <row r="98" spans="1:7" x14ac:dyDescent="0.2">
      <c r="A98" s="238" t="s">
        <v>1621</v>
      </c>
      <c r="C98" s="273"/>
      <c r="D98" s="255" t="s">
        <v>1686</v>
      </c>
      <c r="E98" s="276"/>
      <c r="F98" s="255" t="s">
        <v>1687</v>
      </c>
      <c r="G98" s="273"/>
    </row>
    <row r="99" spans="1:7" x14ac:dyDescent="0.2">
      <c r="A99" s="238" t="s">
        <v>1622</v>
      </c>
      <c r="C99" s="273"/>
      <c r="D99" s="255" t="s">
        <v>1686</v>
      </c>
      <c r="E99" s="276"/>
      <c r="F99" s="255" t="s">
        <v>1687</v>
      </c>
      <c r="G99" s="273"/>
    </row>
    <row r="100" spans="1:7" x14ac:dyDescent="0.2">
      <c r="A100" s="238" t="s">
        <v>1623</v>
      </c>
      <c r="C100" s="273"/>
      <c r="D100" s="255" t="s">
        <v>1686</v>
      </c>
      <c r="E100" s="276"/>
      <c r="F100" s="255" t="s">
        <v>1687</v>
      </c>
      <c r="G100" s="273"/>
    </row>
    <row r="101" spans="1:7" x14ac:dyDescent="0.2">
      <c r="A101" s="238" t="s">
        <v>1624</v>
      </c>
      <c r="C101" s="273"/>
      <c r="D101" s="255" t="s">
        <v>1686</v>
      </c>
      <c r="E101" s="276"/>
      <c r="F101" s="255" t="s">
        <v>1687</v>
      </c>
      <c r="G101" s="273"/>
    </row>
    <row r="102" spans="1:7" x14ac:dyDescent="0.2">
      <c r="A102" s="238" t="s">
        <v>1626</v>
      </c>
      <c r="C102" s="273"/>
      <c r="D102" s="255" t="s">
        <v>1686</v>
      </c>
      <c r="E102" s="276"/>
      <c r="F102" s="255" t="s">
        <v>1687</v>
      </c>
      <c r="G102" s="273"/>
    </row>
    <row r="103" spans="1:7" x14ac:dyDescent="0.2">
      <c r="A103" s="238" t="s">
        <v>1627</v>
      </c>
      <c r="C103" s="273"/>
      <c r="D103" s="255" t="s">
        <v>1686</v>
      </c>
      <c r="E103" s="276"/>
      <c r="F103" s="255" t="s">
        <v>1687</v>
      </c>
      <c r="G103" s="273"/>
    </row>
    <row r="104" spans="1:7" x14ac:dyDescent="0.2">
      <c r="A104" s="238" t="s">
        <v>1629</v>
      </c>
      <c r="C104" s="273"/>
      <c r="D104" s="255" t="s">
        <v>1686</v>
      </c>
      <c r="E104" s="276"/>
      <c r="F104" s="255" t="s">
        <v>1687</v>
      </c>
      <c r="G104" s="273"/>
    </row>
    <row r="105" spans="1:7" x14ac:dyDescent="0.2">
      <c r="A105" s="238" t="s">
        <v>1630</v>
      </c>
      <c r="C105" s="273"/>
      <c r="D105" s="255" t="s">
        <v>1686</v>
      </c>
      <c r="E105" s="276"/>
      <c r="F105" s="255" t="s">
        <v>1687</v>
      </c>
      <c r="G105" s="273"/>
    </row>
    <row r="106" spans="1:7" x14ac:dyDescent="0.2">
      <c r="A106" s="238" t="s">
        <v>1632</v>
      </c>
      <c r="C106" s="273"/>
      <c r="D106" s="255" t="s">
        <v>1686</v>
      </c>
      <c r="E106" s="276"/>
      <c r="F106" s="255" t="s">
        <v>1687</v>
      </c>
      <c r="G106" s="273"/>
    </row>
    <row r="107" spans="1:7" x14ac:dyDescent="0.2">
      <c r="A107" s="238" t="s">
        <v>1633</v>
      </c>
      <c r="C107" s="273"/>
      <c r="D107" s="255" t="s">
        <v>1686</v>
      </c>
      <c r="E107" s="276"/>
      <c r="F107" s="255" t="s">
        <v>1687</v>
      </c>
      <c r="G107" s="273"/>
    </row>
    <row r="108" spans="1:7" x14ac:dyDescent="0.2">
      <c r="A108" s="238" t="s">
        <v>1634</v>
      </c>
      <c r="C108" s="273"/>
      <c r="D108" s="255" t="s">
        <v>1686</v>
      </c>
      <c r="E108" s="276"/>
      <c r="F108" s="255" t="s">
        <v>1687</v>
      </c>
      <c r="G108" s="273"/>
    </row>
    <row r="109" spans="1:7" x14ac:dyDescent="0.2">
      <c r="A109" s="238" t="s">
        <v>1635</v>
      </c>
      <c r="C109" s="273"/>
      <c r="D109" s="255" t="s">
        <v>1686</v>
      </c>
      <c r="E109" s="276"/>
      <c r="F109" s="255" t="s">
        <v>1687</v>
      </c>
      <c r="G109" s="273"/>
    </row>
    <row r="110" spans="1:7" x14ac:dyDescent="0.2">
      <c r="A110" s="238" t="s">
        <v>1636</v>
      </c>
      <c r="C110" s="273"/>
      <c r="D110" s="255" t="s">
        <v>1686</v>
      </c>
      <c r="E110" s="276"/>
      <c r="F110" s="255" t="s">
        <v>1687</v>
      </c>
      <c r="G110" s="273"/>
    </row>
    <row r="111" spans="1:7" x14ac:dyDescent="0.2">
      <c r="A111" s="238" t="s">
        <v>1638</v>
      </c>
      <c r="C111" s="273"/>
      <c r="D111" s="255" t="s">
        <v>1686</v>
      </c>
      <c r="E111" s="276"/>
      <c r="F111" s="255" t="s">
        <v>1687</v>
      </c>
      <c r="G111" s="273"/>
    </row>
    <row r="112" spans="1:7" x14ac:dyDescent="0.2">
      <c r="A112" s="238" t="s">
        <v>1639</v>
      </c>
      <c r="D112" s="255" t="s">
        <v>1686</v>
      </c>
      <c r="E112" s="276"/>
      <c r="F112" s="255" t="s">
        <v>1687</v>
      </c>
      <c r="G112" s="273"/>
    </row>
    <row r="113" spans="1:7" x14ac:dyDescent="0.2">
      <c r="A113" s="238" t="s">
        <v>1641</v>
      </c>
      <c r="D113" s="255" t="s">
        <v>1686</v>
      </c>
      <c r="E113" s="276"/>
      <c r="F113" s="255" t="s">
        <v>1687</v>
      </c>
      <c r="G113" s="273"/>
    </row>
    <row r="114" spans="1:7" x14ac:dyDescent="0.2">
      <c r="A114" s="238" t="s">
        <v>1642</v>
      </c>
      <c r="D114" s="255" t="s">
        <v>1686</v>
      </c>
      <c r="E114" s="276"/>
      <c r="F114" s="255" t="s">
        <v>1687</v>
      </c>
      <c r="G114" s="273"/>
    </row>
    <row r="115" spans="1:7" x14ac:dyDescent="0.2">
      <c r="A115" s="238" t="s">
        <v>1644</v>
      </c>
      <c r="D115" s="255" t="s">
        <v>1686</v>
      </c>
      <c r="E115" s="276"/>
      <c r="F115" s="255" t="s">
        <v>1687</v>
      </c>
      <c r="G115" s="273"/>
    </row>
    <row r="116" spans="1:7" x14ac:dyDescent="0.2">
      <c r="A116" s="238" t="s">
        <v>2022</v>
      </c>
      <c r="D116" s="255" t="s">
        <v>1686</v>
      </c>
      <c r="E116" s="276"/>
      <c r="F116" s="255" t="s">
        <v>1687</v>
      </c>
      <c r="G116" s="273"/>
    </row>
    <row r="117" spans="1:7" x14ac:dyDescent="0.2">
      <c r="A117" s="392" t="s">
        <v>2025</v>
      </c>
      <c r="B117" s="392"/>
      <c r="C117" s="392"/>
      <c r="D117" s="255" t="s">
        <v>1686</v>
      </c>
      <c r="E117" s="276"/>
      <c r="F117" s="255" t="s">
        <v>1687</v>
      </c>
      <c r="G117" s="273"/>
    </row>
    <row r="118" spans="1:7" s="392" customFormat="1" x14ac:dyDescent="0.2">
      <c r="A118" s="392" t="s">
        <v>2029</v>
      </c>
      <c r="D118" s="255" t="s">
        <v>1686</v>
      </c>
      <c r="E118" s="276"/>
      <c r="F118" s="255" t="s">
        <v>1687</v>
      </c>
      <c r="G118" s="273"/>
    </row>
    <row r="119" spans="1:7" x14ac:dyDescent="0.2">
      <c r="A119" s="238" t="s">
        <v>2031</v>
      </c>
      <c r="D119" s="255" t="s">
        <v>1686</v>
      </c>
      <c r="E119" s="276"/>
      <c r="F119" s="255" t="s">
        <v>1687</v>
      </c>
      <c r="G119" s="273"/>
    </row>
    <row r="120" spans="1:7" s="396" customFormat="1" x14ac:dyDescent="0.2">
      <c r="A120" s="396" t="s">
        <v>2042</v>
      </c>
      <c r="D120" s="255" t="s">
        <v>1686</v>
      </c>
      <c r="E120" s="276"/>
      <c r="F120" s="255" t="s">
        <v>1687</v>
      </c>
      <c r="G120" s="273"/>
    </row>
    <row r="121" spans="1:7" s="396" customFormat="1" x14ac:dyDescent="0.2">
      <c r="A121" s="396" t="s">
        <v>2043</v>
      </c>
      <c r="D121" s="255" t="s">
        <v>1686</v>
      </c>
      <c r="E121" s="276"/>
      <c r="F121" s="255" t="s">
        <v>1687</v>
      </c>
      <c r="G121" s="273"/>
    </row>
    <row r="122" spans="1:7" s="400" customFormat="1" x14ac:dyDescent="0.2">
      <c r="A122" s="400" t="s">
        <v>2051</v>
      </c>
      <c r="D122" s="255" t="s">
        <v>1686</v>
      </c>
      <c r="E122" s="276"/>
      <c r="F122" s="255" t="s">
        <v>1687</v>
      </c>
      <c r="G122" s="273"/>
    </row>
    <row r="123" spans="1:7" s="401" customFormat="1" x14ac:dyDescent="0.2">
      <c r="A123" s="401" t="s">
        <v>2053</v>
      </c>
      <c r="D123" s="255" t="s">
        <v>1686</v>
      </c>
      <c r="E123" s="276"/>
      <c r="F123" s="255" t="s">
        <v>1687</v>
      </c>
      <c r="G123" s="273"/>
    </row>
    <row r="124" spans="1:7" ht="6.75" customHeight="1" x14ac:dyDescent="0.2">
      <c r="C124" s="273"/>
      <c r="D124" s="273"/>
      <c r="E124" s="276"/>
      <c r="F124" s="273"/>
      <c r="G124" s="273"/>
    </row>
    <row r="125" spans="1:7" x14ac:dyDescent="0.2">
      <c r="A125" s="246" t="s">
        <v>1688</v>
      </c>
      <c r="C125" s="273"/>
      <c r="D125" s="273"/>
      <c r="E125" s="273"/>
      <c r="F125" s="273"/>
      <c r="G125" s="273"/>
    </row>
    <row r="126" spans="1:7" ht="6" customHeight="1" x14ac:dyDescent="0.2">
      <c r="A126" s="240"/>
      <c r="C126" s="273"/>
      <c r="D126" s="277"/>
      <c r="E126" s="273"/>
      <c r="F126" s="273"/>
      <c r="G126" s="273"/>
    </row>
    <row r="127" spans="1:7" ht="14.25" customHeight="1" x14ac:dyDescent="0.2">
      <c r="A127" s="242" t="s">
        <v>1689</v>
      </c>
      <c r="C127" s="273"/>
      <c r="D127" s="277"/>
      <c r="E127" s="273"/>
      <c r="F127" s="273"/>
      <c r="G127" s="273"/>
    </row>
    <row r="128" spans="1:7" ht="6" customHeight="1" x14ac:dyDescent="0.2">
      <c r="A128" s="240"/>
      <c r="C128" s="273"/>
      <c r="D128" s="277"/>
      <c r="E128" s="273"/>
      <c r="F128" s="273"/>
      <c r="G128" s="273"/>
    </row>
    <row r="129" spans="1:10" x14ac:dyDescent="0.2">
      <c r="A129" s="278" t="s">
        <v>1690</v>
      </c>
      <c r="B129" s="279"/>
      <c r="C129" s="247" t="s">
        <v>1691</v>
      </c>
      <c r="D129" s="280" t="s">
        <v>1692</v>
      </c>
      <c r="E129" s="281"/>
      <c r="F129" s="281"/>
      <c r="G129" s="248" t="s">
        <v>1693</v>
      </c>
      <c r="H129" s="279" t="s">
        <v>1694</v>
      </c>
    </row>
    <row r="130" spans="1:10" ht="6" customHeight="1" x14ac:dyDescent="0.2">
      <c r="A130" s="279"/>
      <c r="C130" s="282"/>
      <c r="D130" s="283"/>
      <c r="E130" s="284"/>
      <c r="F130" s="284"/>
      <c r="G130" s="272"/>
      <c r="H130" s="285"/>
    </row>
    <row r="131" spans="1:10" x14ac:dyDescent="0.2">
      <c r="A131" s="247"/>
      <c r="D131" s="248" t="s">
        <v>1668</v>
      </c>
      <c r="E131" s="274" t="s">
        <v>1685</v>
      </c>
      <c r="F131" s="248" t="s">
        <v>1669</v>
      </c>
      <c r="H131" s="247"/>
    </row>
    <row r="132" spans="1:10" ht="13.35" customHeight="1" x14ac:dyDescent="0.2">
      <c r="A132" s="286" t="s">
        <v>1695</v>
      </c>
      <c r="B132" s="287"/>
      <c r="C132" s="277" t="s">
        <v>1696</v>
      </c>
      <c r="E132" s="288"/>
      <c r="G132" s="273" t="s">
        <v>1697</v>
      </c>
      <c r="H132" s="289" t="s">
        <v>1698</v>
      </c>
      <c r="I132" s="289"/>
      <c r="J132" s="290"/>
    </row>
    <row r="133" spans="1:10" ht="13.35" customHeight="1" x14ac:dyDescent="0.2">
      <c r="A133" s="291" t="s">
        <v>1699</v>
      </c>
      <c r="B133" s="287"/>
      <c r="C133" s="277"/>
      <c r="D133" s="277"/>
      <c r="E133" s="292" t="s">
        <v>1700</v>
      </c>
      <c r="F133" s="277" t="s">
        <v>1701</v>
      </c>
      <c r="G133" s="273"/>
      <c r="H133" s="289"/>
      <c r="I133" s="289"/>
      <c r="J133" s="290"/>
    </row>
    <row r="134" spans="1:10" ht="13.35" customHeight="1" x14ac:dyDescent="0.2">
      <c r="A134" s="291" t="s">
        <v>1670</v>
      </c>
      <c r="B134" s="287"/>
      <c r="C134" s="277"/>
      <c r="D134" s="277" t="s">
        <v>1671</v>
      </c>
      <c r="E134" s="292" t="s">
        <v>1702</v>
      </c>
      <c r="F134" s="277" t="s">
        <v>1703</v>
      </c>
      <c r="G134" s="273"/>
      <c r="H134" s="289"/>
      <c r="I134" s="289"/>
      <c r="J134" s="290"/>
    </row>
    <row r="135" spans="1:10" ht="5.25" customHeight="1" x14ac:dyDescent="0.2">
      <c r="A135" s="293"/>
      <c r="B135" s="287"/>
      <c r="C135" s="277"/>
      <c r="D135" s="294"/>
      <c r="E135" s="295"/>
      <c r="F135" s="294"/>
      <c r="G135" s="273"/>
      <c r="H135" s="289"/>
      <c r="I135" s="289"/>
      <c r="J135" s="290"/>
    </row>
    <row r="136" spans="1:10" ht="3.75" customHeight="1" x14ac:dyDescent="0.2">
      <c r="A136" s="293"/>
      <c r="B136" s="287"/>
      <c r="C136" s="277"/>
      <c r="D136" s="277"/>
      <c r="E136" s="292"/>
      <c r="F136" s="277"/>
      <c r="G136" s="273"/>
      <c r="H136" s="289"/>
      <c r="I136" s="289"/>
      <c r="J136" s="290"/>
    </row>
    <row r="137" spans="1:10" ht="13.35" customHeight="1" x14ac:dyDescent="0.2">
      <c r="A137" s="286" t="s">
        <v>1704</v>
      </c>
      <c r="B137" s="287"/>
      <c r="C137" s="277" t="s">
        <v>1705</v>
      </c>
      <c r="E137" s="288"/>
      <c r="G137" s="273" t="s">
        <v>1697</v>
      </c>
      <c r="H137" s="289" t="s">
        <v>1698</v>
      </c>
      <c r="I137" s="289"/>
      <c r="J137" s="290"/>
    </row>
    <row r="138" spans="1:10" ht="13.35" customHeight="1" x14ac:dyDescent="0.2">
      <c r="A138" s="286" t="s">
        <v>1706</v>
      </c>
      <c r="B138" s="287"/>
      <c r="C138" s="277"/>
      <c r="E138" s="288"/>
      <c r="G138" s="273"/>
      <c r="H138" s="289"/>
      <c r="I138" s="289"/>
      <c r="J138" s="290"/>
    </row>
    <row r="139" spans="1:10" ht="13.35" customHeight="1" x14ac:dyDescent="0.2">
      <c r="A139" s="291" t="s">
        <v>1699</v>
      </c>
      <c r="B139" s="287"/>
      <c r="C139" s="277"/>
      <c r="D139" s="277"/>
      <c r="E139" s="292" t="s">
        <v>1700</v>
      </c>
      <c r="F139" s="277" t="s">
        <v>1701</v>
      </c>
      <c r="G139" s="273"/>
      <c r="H139" s="289"/>
      <c r="I139" s="289"/>
      <c r="J139" s="290"/>
    </row>
    <row r="140" spans="1:10" ht="13.35" customHeight="1" x14ac:dyDescent="0.2">
      <c r="A140" s="291" t="s">
        <v>1670</v>
      </c>
      <c r="B140" s="287"/>
      <c r="C140" s="277"/>
      <c r="D140" s="277" t="s">
        <v>1671</v>
      </c>
      <c r="E140" s="292" t="s">
        <v>1702</v>
      </c>
      <c r="F140" s="277" t="s">
        <v>1703</v>
      </c>
      <c r="G140" s="273"/>
      <c r="H140" s="289"/>
      <c r="I140" s="289"/>
      <c r="J140" s="290"/>
    </row>
    <row r="141" spans="1:10" ht="4.5" customHeight="1" x14ac:dyDescent="0.2">
      <c r="A141" s="293"/>
      <c r="B141" s="287"/>
      <c r="C141" s="277"/>
      <c r="D141" s="294"/>
      <c r="E141" s="295"/>
      <c r="F141" s="294"/>
      <c r="G141" s="273"/>
      <c r="H141" s="289"/>
      <c r="I141" s="289"/>
      <c r="J141" s="290"/>
    </row>
    <row r="142" spans="1:10" ht="5.25" customHeight="1" x14ac:dyDescent="0.2">
      <c r="A142" s="296"/>
      <c r="B142" s="296"/>
      <c r="C142" s="296"/>
      <c r="D142" s="296"/>
      <c r="E142" s="296"/>
      <c r="F142" s="296"/>
      <c r="G142" s="296"/>
      <c r="H142" s="296"/>
      <c r="I142" s="296"/>
      <c r="J142" s="290"/>
    </row>
    <row r="143" spans="1:10" ht="13.35" customHeight="1" x14ac:dyDescent="0.2">
      <c r="A143" s="286" t="s">
        <v>1707</v>
      </c>
      <c r="B143" s="287"/>
      <c r="C143" s="277" t="s">
        <v>1696</v>
      </c>
      <c r="E143" s="288"/>
      <c r="G143" s="273" t="s">
        <v>1697</v>
      </c>
      <c r="H143" s="289" t="s">
        <v>1708</v>
      </c>
      <c r="I143" s="290"/>
      <c r="J143" s="290"/>
    </row>
    <row r="144" spans="1:10" ht="13.35" customHeight="1" x14ac:dyDescent="0.2">
      <c r="A144" s="286" t="s">
        <v>1709</v>
      </c>
      <c r="B144" s="287"/>
      <c r="C144" s="277"/>
      <c r="E144" s="288"/>
      <c r="G144" s="273"/>
      <c r="H144" s="289" t="s">
        <v>1710</v>
      </c>
      <c r="I144" s="290"/>
      <c r="J144" s="290"/>
    </row>
    <row r="145" spans="1:10" ht="13.35" customHeight="1" x14ac:dyDescent="0.2">
      <c r="A145" s="291" t="s">
        <v>1699</v>
      </c>
      <c r="B145" s="287"/>
      <c r="C145" s="277"/>
      <c r="D145" s="277"/>
      <c r="E145" s="292" t="s">
        <v>1700</v>
      </c>
      <c r="F145" s="297" t="s">
        <v>1701</v>
      </c>
      <c r="G145" s="273"/>
      <c r="H145" s="289" t="s">
        <v>1711</v>
      </c>
      <c r="I145" s="290"/>
      <c r="J145" s="290"/>
    </row>
    <row r="146" spans="1:10" ht="13.35" customHeight="1" x14ac:dyDescent="0.2">
      <c r="A146" s="291" t="s">
        <v>1670</v>
      </c>
      <c r="B146" s="287"/>
      <c r="C146" s="277"/>
      <c r="D146" s="297" t="s">
        <v>1712</v>
      </c>
      <c r="E146" s="292" t="s">
        <v>1702</v>
      </c>
      <c r="F146" s="297" t="s">
        <v>1703</v>
      </c>
      <c r="G146" s="273"/>
      <c r="H146" s="289" t="s">
        <v>1713</v>
      </c>
      <c r="I146" s="290"/>
      <c r="J146" s="290"/>
    </row>
    <row r="147" spans="1:10" ht="5.25" customHeight="1" x14ac:dyDescent="0.2">
      <c r="A147" s="287"/>
      <c r="B147" s="287"/>
      <c r="C147" s="277"/>
      <c r="D147" s="294"/>
      <c r="E147" s="295"/>
      <c r="F147" s="294"/>
      <c r="G147" s="273"/>
      <c r="H147" s="289"/>
      <c r="I147" s="290"/>
      <c r="J147" s="290"/>
    </row>
    <row r="148" spans="1:10" ht="5.25" customHeight="1" x14ac:dyDescent="0.2">
      <c r="A148" s="287"/>
      <c r="B148" s="287"/>
      <c r="C148" s="277"/>
      <c r="D148" s="277"/>
      <c r="E148" s="292"/>
      <c r="F148" s="277"/>
      <c r="G148" s="273"/>
      <c r="H148" s="289"/>
      <c r="I148" s="290"/>
      <c r="J148" s="290"/>
    </row>
    <row r="149" spans="1:10" ht="13.35" customHeight="1" x14ac:dyDescent="0.2">
      <c r="A149" s="286" t="s">
        <v>1714</v>
      </c>
      <c r="B149" s="287"/>
      <c r="C149" s="277" t="s">
        <v>1696</v>
      </c>
      <c r="E149" s="292"/>
      <c r="G149" s="273" t="s">
        <v>1697</v>
      </c>
      <c r="H149" s="298" t="s">
        <v>1715</v>
      </c>
      <c r="I149" s="290"/>
      <c r="J149" s="290"/>
    </row>
    <row r="150" spans="1:10" ht="13.35" customHeight="1" x14ac:dyDescent="0.2">
      <c r="A150" s="286" t="s">
        <v>1709</v>
      </c>
      <c r="B150" s="287"/>
      <c r="C150" s="277"/>
      <c r="E150" s="292"/>
      <c r="G150" s="273"/>
      <c r="H150" s="298" t="s">
        <v>1716</v>
      </c>
      <c r="I150" s="290"/>
      <c r="J150" s="290"/>
    </row>
    <row r="151" spans="1:10" ht="13.35" customHeight="1" x14ac:dyDescent="0.2">
      <c r="A151" s="291" t="s">
        <v>1699</v>
      </c>
      <c r="B151" s="287"/>
      <c r="C151" s="277"/>
      <c r="E151" s="292" t="s">
        <v>1700</v>
      </c>
      <c r="F151" s="297" t="s">
        <v>1701</v>
      </c>
      <c r="G151" s="273"/>
      <c r="H151" s="298" t="s">
        <v>1717</v>
      </c>
      <c r="I151" s="290"/>
      <c r="J151" s="290"/>
    </row>
    <row r="152" spans="1:10" ht="13.35" customHeight="1" x14ac:dyDescent="0.2">
      <c r="A152" s="291" t="s">
        <v>1670</v>
      </c>
      <c r="B152" s="287"/>
      <c r="C152" s="277"/>
      <c r="D152" s="297" t="s">
        <v>1671</v>
      </c>
      <c r="E152" s="292" t="s">
        <v>1702</v>
      </c>
      <c r="F152" s="297" t="s">
        <v>1703</v>
      </c>
      <c r="G152" s="273"/>
      <c r="H152" s="298" t="s">
        <v>1718</v>
      </c>
      <c r="I152" s="290"/>
      <c r="J152" s="290"/>
    </row>
    <row r="153" spans="1:10" ht="5.25" customHeight="1" x14ac:dyDescent="0.2">
      <c r="A153" s="287"/>
      <c r="B153" s="287"/>
      <c r="C153" s="277"/>
      <c r="D153" s="294"/>
      <c r="E153" s="295"/>
      <c r="F153" s="294"/>
      <c r="G153" s="273"/>
      <c r="H153" s="289"/>
      <c r="I153" s="290"/>
      <c r="J153" s="290"/>
    </row>
    <row r="154" spans="1:10" ht="5.25" customHeight="1" x14ac:dyDescent="0.2">
      <c r="A154" s="287"/>
      <c r="B154" s="287"/>
      <c r="C154" s="277"/>
      <c r="D154" s="277"/>
      <c r="E154" s="292"/>
      <c r="F154" s="277"/>
      <c r="G154" s="273"/>
      <c r="H154" s="289"/>
      <c r="I154" s="290"/>
      <c r="J154" s="290"/>
    </row>
    <row r="155" spans="1:10" ht="13.35" customHeight="1" x14ac:dyDescent="0.2">
      <c r="A155" s="286" t="s">
        <v>1719</v>
      </c>
      <c r="B155" s="287"/>
      <c r="C155" s="277" t="s">
        <v>1696</v>
      </c>
      <c r="E155" s="288"/>
      <c r="G155" s="273" t="s">
        <v>1697</v>
      </c>
      <c r="H155" s="289" t="s">
        <v>1698</v>
      </c>
      <c r="I155" s="290"/>
      <c r="J155" s="290"/>
    </row>
    <row r="156" spans="1:10" ht="13.35" customHeight="1" x14ac:dyDescent="0.2">
      <c r="A156" s="291" t="s">
        <v>1699</v>
      </c>
      <c r="B156" s="287"/>
      <c r="C156" s="277"/>
      <c r="D156" s="277" t="s">
        <v>1720</v>
      </c>
      <c r="E156" s="292" t="s">
        <v>1700</v>
      </c>
      <c r="F156" s="277"/>
      <c r="G156" s="273"/>
      <c r="H156" s="289"/>
      <c r="I156" s="290"/>
      <c r="J156" s="290"/>
    </row>
    <row r="157" spans="1:10" ht="13.35" customHeight="1" x14ac:dyDescent="0.2">
      <c r="A157" s="291" t="s">
        <v>1670</v>
      </c>
      <c r="B157" s="287"/>
      <c r="C157" s="277"/>
      <c r="D157" s="277"/>
      <c r="E157" s="292" t="s">
        <v>1702</v>
      </c>
      <c r="F157" s="277" t="s">
        <v>1721</v>
      </c>
      <c r="G157" s="273"/>
      <c r="H157" s="289"/>
      <c r="I157" s="290"/>
      <c r="J157" s="290"/>
    </row>
    <row r="158" spans="1:10" ht="5.25" customHeight="1" x14ac:dyDescent="0.2">
      <c r="A158" s="287"/>
      <c r="B158" s="287"/>
      <c r="C158" s="277"/>
      <c r="D158" s="294"/>
      <c r="E158" s="295"/>
      <c r="F158" s="294"/>
      <c r="G158" s="273"/>
      <c r="H158" s="289"/>
      <c r="I158" s="290"/>
      <c r="J158" s="290"/>
    </row>
    <row r="159" spans="1:10" ht="5.25" customHeight="1" x14ac:dyDescent="0.2">
      <c r="A159" s="287"/>
      <c r="B159" s="287"/>
      <c r="C159" s="277"/>
      <c r="D159" s="277"/>
      <c r="E159" s="292"/>
      <c r="F159" s="277"/>
      <c r="G159" s="273"/>
      <c r="H159" s="289"/>
      <c r="I159" s="290"/>
      <c r="J159" s="290"/>
    </row>
    <row r="160" spans="1:10" ht="13.35" customHeight="1" x14ac:dyDescent="0.2">
      <c r="A160" s="286" t="s">
        <v>1722</v>
      </c>
      <c r="B160" s="287"/>
      <c r="C160" s="277" t="s">
        <v>1696</v>
      </c>
      <c r="E160" s="292"/>
      <c r="G160" s="273" t="s">
        <v>1697</v>
      </c>
      <c r="H160" s="289" t="s">
        <v>1698</v>
      </c>
      <c r="I160" s="290"/>
      <c r="J160" s="290"/>
    </row>
    <row r="161" spans="1:10" ht="13.35" customHeight="1" x14ac:dyDescent="0.2">
      <c r="A161" s="291" t="s">
        <v>1670</v>
      </c>
      <c r="B161" s="287"/>
      <c r="C161" s="277"/>
      <c r="D161" s="297" t="s">
        <v>1723</v>
      </c>
      <c r="E161" s="292" t="s">
        <v>1702</v>
      </c>
      <c r="F161" s="277" t="s">
        <v>1721</v>
      </c>
      <c r="G161" s="273"/>
      <c r="H161" s="289"/>
      <c r="I161" s="290"/>
      <c r="J161" s="290"/>
    </row>
    <row r="162" spans="1:10" ht="5.25" customHeight="1" x14ac:dyDescent="0.2">
      <c r="A162" s="287"/>
      <c r="B162" s="287"/>
      <c r="C162" s="277"/>
      <c r="D162" s="294"/>
      <c r="E162" s="295"/>
      <c r="F162" s="294"/>
      <c r="G162" s="273"/>
      <c r="H162" s="289"/>
      <c r="I162" s="290"/>
      <c r="J162" s="290"/>
    </row>
    <row r="163" spans="1:10" ht="5.25" customHeight="1" x14ac:dyDescent="0.2">
      <c r="A163" s="287"/>
      <c r="B163" s="287"/>
      <c r="C163" s="277"/>
      <c r="D163" s="277"/>
      <c r="E163" s="292"/>
      <c r="F163" s="277"/>
      <c r="G163" s="273"/>
      <c r="H163" s="289"/>
      <c r="I163" s="290"/>
      <c r="J163" s="290"/>
    </row>
    <row r="164" spans="1:10" ht="13.35" customHeight="1" x14ac:dyDescent="0.2">
      <c r="A164" s="286" t="s">
        <v>1724</v>
      </c>
      <c r="B164" s="287"/>
      <c r="C164" s="277" t="s">
        <v>1696</v>
      </c>
      <c r="E164" s="292"/>
      <c r="G164" s="273" t="s">
        <v>1697</v>
      </c>
      <c r="H164" s="298" t="s">
        <v>1725</v>
      </c>
      <c r="I164" s="290"/>
      <c r="J164" s="290"/>
    </row>
    <row r="165" spans="1:10" ht="13.35" customHeight="1" x14ac:dyDescent="0.2">
      <c r="A165" s="291" t="s">
        <v>1699</v>
      </c>
      <c r="B165" s="287"/>
      <c r="C165" s="277"/>
      <c r="D165" s="277" t="s">
        <v>1726</v>
      </c>
      <c r="E165" s="292" t="s">
        <v>1727</v>
      </c>
      <c r="F165" s="277" t="s">
        <v>1728</v>
      </c>
      <c r="G165" s="273"/>
      <c r="H165" s="298" t="s">
        <v>1729</v>
      </c>
      <c r="I165" s="290"/>
      <c r="J165" s="290"/>
    </row>
    <row r="166" spans="1:10" ht="13.35" customHeight="1" x14ac:dyDescent="0.2">
      <c r="A166" s="291"/>
      <c r="B166" s="287"/>
      <c r="C166" s="277"/>
      <c r="D166" s="277"/>
      <c r="E166" s="292"/>
      <c r="F166" s="277"/>
      <c r="G166" s="273"/>
      <c r="H166" s="298" t="s">
        <v>1730</v>
      </c>
      <c r="I166" s="290"/>
      <c r="J166" s="290"/>
    </row>
    <row r="167" spans="1:10" ht="13.35" customHeight="1" x14ac:dyDescent="0.2">
      <c r="A167" s="291"/>
      <c r="B167" s="287"/>
      <c r="C167" s="277"/>
      <c r="D167" s="277"/>
      <c r="E167" s="292"/>
      <c r="F167" s="277"/>
      <c r="G167" s="273"/>
      <c r="H167" s="289" t="s">
        <v>1731</v>
      </c>
      <c r="I167" s="290"/>
      <c r="J167" s="290"/>
    </row>
    <row r="168" spans="1:10" ht="5.25" customHeight="1" x14ac:dyDescent="0.2">
      <c r="A168" s="287"/>
      <c r="B168" s="287"/>
      <c r="C168" s="277"/>
      <c r="D168" s="277"/>
      <c r="E168" s="292"/>
      <c r="F168" s="277"/>
      <c r="G168" s="273"/>
      <c r="H168" s="289"/>
      <c r="I168" s="290"/>
      <c r="J168" s="290"/>
    </row>
    <row r="169" spans="1:10" ht="13.35" customHeight="1" x14ac:dyDescent="0.2">
      <c r="A169" s="286" t="s">
        <v>1732</v>
      </c>
      <c r="B169" s="287"/>
      <c r="C169" s="277" t="s">
        <v>1696</v>
      </c>
      <c r="D169" s="277"/>
      <c r="E169" s="292"/>
      <c r="F169" s="277"/>
      <c r="H169" s="289"/>
      <c r="I169" s="290"/>
      <c r="J169" s="290"/>
    </row>
    <row r="170" spans="1:10" ht="14.25" x14ac:dyDescent="0.2">
      <c r="A170" s="291" t="s">
        <v>1733</v>
      </c>
      <c r="B170" s="287"/>
      <c r="C170" s="277"/>
      <c r="D170" s="277"/>
      <c r="E170" s="292"/>
      <c r="F170" s="277"/>
      <c r="G170" s="273" t="s">
        <v>1697</v>
      </c>
      <c r="H170" s="289" t="s">
        <v>1734</v>
      </c>
      <c r="I170" s="290"/>
      <c r="J170" s="290"/>
    </row>
    <row r="171" spans="1:10" ht="13.35" customHeight="1" x14ac:dyDescent="0.2">
      <c r="A171" s="299" t="s">
        <v>1699</v>
      </c>
      <c r="B171" s="287"/>
      <c r="C171" s="277"/>
      <c r="D171" s="277" t="s">
        <v>1677</v>
      </c>
      <c r="E171" s="292" t="s">
        <v>1701</v>
      </c>
      <c r="F171" s="277" t="s">
        <v>1701</v>
      </c>
      <c r="G171" s="273"/>
      <c r="H171" s="289"/>
      <c r="I171" s="290"/>
      <c r="J171" s="290"/>
    </row>
    <row r="172" spans="1:10" ht="13.35" customHeight="1" x14ac:dyDescent="0.2">
      <c r="A172" s="299" t="s">
        <v>1670</v>
      </c>
      <c r="B172" s="287"/>
      <c r="C172" s="277"/>
      <c r="D172" s="277" t="s">
        <v>1671</v>
      </c>
      <c r="E172" s="292" t="s">
        <v>1702</v>
      </c>
      <c r="F172" s="277" t="s">
        <v>1703</v>
      </c>
      <c r="G172" s="273"/>
      <c r="H172" s="289"/>
      <c r="I172" s="290"/>
      <c r="J172" s="290"/>
    </row>
    <row r="173" spans="1:10" ht="5.25" customHeight="1" x14ac:dyDescent="0.2">
      <c r="A173" s="293"/>
      <c r="B173" s="287"/>
      <c r="C173" s="277"/>
      <c r="D173" s="277"/>
      <c r="E173" s="292"/>
      <c r="F173" s="277"/>
      <c r="G173" s="273"/>
      <c r="H173" s="289"/>
      <c r="I173" s="290"/>
      <c r="J173" s="290"/>
    </row>
    <row r="174" spans="1:10" ht="13.35" customHeight="1" x14ac:dyDescent="0.2">
      <c r="A174" s="293" t="s">
        <v>1735</v>
      </c>
      <c r="B174" s="287"/>
      <c r="C174" s="277"/>
      <c r="D174" s="277"/>
      <c r="E174" s="292"/>
      <c r="F174" s="277"/>
      <c r="G174" s="273" t="s">
        <v>1697</v>
      </c>
      <c r="H174" s="289" t="s">
        <v>1698</v>
      </c>
      <c r="I174" s="290"/>
      <c r="J174" s="290"/>
    </row>
    <row r="175" spans="1:10" ht="13.35" customHeight="1" x14ac:dyDescent="0.2">
      <c r="A175" s="299" t="s">
        <v>1699</v>
      </c>
      <c r="B175" s="287"/>
      <c r="C175" s="277"/>
      <c r="D175" s="277" t="s">
        <v>1736</v>
      </c>
      <c r="E175" s="292" t="s">
        <v>1737</v>
      </c>
      <c r="F175" s="277" t="s">
        <v>1738</v>
      </c>
      <c r="G175" s="273"/>
      <c r="H175" s="289"/>
      <c r="I175" s="290"/>
      <c r="J175" s="290"/>
    </row>
    <row r="176" spans="1:10" ht="13.35" customHeight="1" x14ac:dyDescent="0.2">
      <c r="A176" s="299" t="s">
        <v>1670</v>
      </c>
      <c r="B176" s="287"/>
      <c r="C176" s="277"/>
      <c r="D176" s="277" t="s">
        <v>1739</v>
      </c>
      <c r="E176" s="292" t="s">
        <v>1740</v>
      </c>
      <c r="F176" s="277" t="s">
        <v>1741</v>
      </c>
      <c r="G176" s="273"/>
      <c r="H176" s="289"/>
      <c r="I176" s="290"/>
      <c r="J176" s="290"/>
    </row>
    <row r="177" spans="1:10" ht="6" customHeight="1" x14ac:dyDescent="0.2">
      <c r="A177" s="293"/>
      <c r="B177" s="287"/>
      <c r="C177" s="277"/>
      <c r="D177" s="294"/>
      <c r="E177" s="295"/>
      <c r="F177" s="294"/>
      <c r="G177" s="273"/>
      <c r="H177" s="289"/>
      <c r="I177" s="290"/>
      <c r="J177" s="290"/>
    </row>
    <row r="178" spans="1:10" ht="6" customHeight="1" x14ac:dyDescent="0.2">
      <c r="A178" s="293"/>
      <c r="B178" s="287"/>
      <c r="C178" s="277"/>
      <c r="D178" s="277"/>
      <c r="E178" s="292"/>
      <c r="F178" s="277"/>
      <c r="G178" s="273"/>
      <c r="H178" s="289"/>
      <c r="I178" s="290"/>
      <c r="J178" s="290"/>
    </row>
    <row r="179" spans="1:10" ht="13.35" customHeight="1" x14ac:dyDescent="0.2">
      <c r="A179" s="286" t="s">
        <v>1742</v>
      </c>
      <c r="B179" s="287"/>
      <c r="C179" s="277" t="s">
        <v>1696</v>
      </c>
      <c r="D179" s="277"/>
      <c r="E179" s="292"/>
      <c r="F179" s="277"/>
      <c r="G179" s="273"/>
      <c r="H179" s="289"/>
      <c r="I179" s="290"/>
      <c r="J179" s="290"/>
    </row>
    <row r="180" spans="1:10" ht="14.25" x14ac:dyDescent="0.2">
      <c r="A180" s="291" t="s">
        <v>1733</v>
      </c>
      <c r="B180" s="287"/>
      <c r="C180" s="277"/>
      <c r="D180" s="277"/>
      <c r="E180" s="292"/>
      <c r="F180" s="277"/>
      <c r="G180" s="273" t="s">
        <v>1697</v>
      </c>
      <c r="H180" s="289" t="s">
        <v>1734</v>
      </c>
      <c r="I180" s="290"/>
      <c r="J180" s="290"/>
    </row>
    <row r="181" spans="1:10" x14ac:dyDescent="0.2">
      <c r="A181" s="299" t="s">
        <v>1699</v>
      </c>
      <c r="B181" s="287"/>
      <c r="C181" s="277"/>
      <c r="D181" s="297" t="s">
        <v>1743</v>
      </c>
      <c r="E181" s="292" t="s">
        <v>1701</v>
      </c>
      <c r="F181" s="277" t="s">
        <v>1701</v>
      </c>
      <c r="G181" s="273"/>
      <c r="H181" s="289"/>
      <c r="I181" s="290"/>
      <c r="J181" s="290"/>
    </row>
    <row r="182" spans="1:10" ht="13.35" customHeight="1" x14ac:dyDescent="0.2">
      <c r="A182" s="299" t="s">
        <v>1670</v>
      </c>
      <c r="B182" s="287"/>
      <c r="C182" s="277"/>
      <c r="D182" s="297" t="s">
        <v>1712</v>
      </c>
      <c r="E182" s="292" t="s">
        <v>1702</v>
      </c>
      <c r="F182" s="277" t="s">
        <v>1703</v>
      </c>
      <c r="G182" s="273"/>
      <c r="H182" s="289"/>
      <c r="I182" s="290"/>
      <c r="J182" s="290"/>
    </row>
    <row r="183" spans="1:10" ht="6" customHeight="1" x14ac:dyDescent="0.2">
      <c r="A183" s="293"/>
      <c r="B183" s="287"/>
      <c r="C183" s="277"/>
      <c r="D183" s="277"/>
      <c r="E183" s="292"/>
      <c r="F183" s="277"/>
      <c r="G183" s="273"/>
      <c r="H183" s="289"/>
      <c r="I183" s="290"/>
      <c r="J183" s="290"/>
    </row>
    <row r="184" spans="1:10" ht="12.75" customHeight="1" x14ac:dyDescent="0.2">
      <c r="A184" s="291" t="s">
        <v>1735</v>
      </c>
      <c r="B184" s="287"/>
      <c r="C184" s="277"/>
      <c r="D184" s="277"/>
      <c r="E184" s="292"/>
      <c r="F184" s="277"/>
      <c r="G184" s="273" t="s">
        <v>1697</v>
      </c>
      <c r="H184" s="289" t="s">
        <v>1698</v>
      </c>
      <c r="I184" s="290"/>
      <c r="J184" s="290"/>
    </row>
    <row r="185" spans="1:10" ht="13.35" customHeight="1" x14ac:dyDescent="0.2">
      <c r="A185" s="299" t="s">
        <v>1699</v>
      </c>
      <c r="B185" s="287"/>
      <c r="C185" s="277"/>
      <c r="D185" s="277" t="s">
        <v>1744</v>
      </c>
      <c r="E185" s="292" t="s">
        <v>1737</v>
      </c>
      <c r="F185" s="277" t="s">
        <v>1738</v>
      </c>
      <c r="G185" s="273"/>
      <c r="H185" s="289"/>
      <c r="I185" s="290"/>
      <c r="J185" s="290"/>
    </row>
    <row r="186" spans="1:10" ht="13.35" customHeight="1" x14ac:dyDescent="0.2">
      <c r="A186" s="299" t="s">
        <v>1670</v>
      </c>
      <c r="B186" s="287"/>
      <c r="C186" s="277"/>
      <c r="D186" s="277" t="s">
        <v>1723</v>
      </c>
      <c r="E186" s="292" t="s">
        <v>1740</v>
      </c>
      <c r="F186" s="277" t="s">
        <v>1741</v>
      </c>
      <c r="G186" s="273"/>
      <c r="H186" s="289"/>
      <c r="I186" s="290"/>
      <c r="J186" s="290"/>
    </row>
    <row r="187" spans="1:10" ht="5.25" customHeight="1" x14ac:dyDescent="0.2">
      <c r="A187" s="287"/>
      <c r="B187" s="287"/>
      <c r="C187" s="277"/>
      <c r="D187" s="294"/>
      <c r="E187" s="295"/>
      <c r="F187" s="294"/>
      <c r="G187" s="273"/>
      <c r="H187" s="289"/>
      <c r="I187" s="290"/>
      <c r="J187" s="290"/>
    </row>
    <row r="188" spans="1:10" ht="13.35" customHeight="1" x14ac:dyDescent="0.2">
      <c r="A188" s="286" t="s">
        <v>1745</v>
      </c>
      <c r="B188" s="287"/>
      <c r="C188" s="277"/>
      <c r="D188" s="277"/>
      <c r="E188" s="292"/>
      <c r="F188" s="277"/>
      <c r="G188" s="255" t="s">
        <v>1697</v>
      </c>
      <c r="H188" s="298" t="s">
        <v>1746</v>
      </c>
      <c r="I188" s="290"/>
      <c r="J188" s="290"/>
    </row>
    <row r="189" spans="1:10" ht="13.35" customHeight="1" x14ac:dyDescent="0.2">
      <c r="A189" s="291" t="s">
        <v>1699</v>
      </c>
      <c r="B189" s="287"/>
      <c r="C189" s="277"/>
      <c r="D189" s="277" t="s">
        <v>1726</v>
      </c>
      <c r="E189" s="292" t="s">
        <v>1737</v>
      </c>
      <c r="F189" s="277" t="s">
        <v>1728</v>
      </c>
      <c r="G189" s="273"/>
      <c r="H189" s="298" t="s">
        <v>1747</v>
      </c>
      <c r="I189" s="290"/>
      <c r="J189" s="290"/>
    </row>
    <row r="190" spans="1:10" ht="12.75" customHeight="1" x14ac:dyDescent="0.2">
      <c r="A190" s="300"/>
      <c r="B190" s="287"/>
      <c r="C190" s="277"/>
      <c r="D190" s="277"/>
      <c r="E190" s="292"/>
      <c r="F190" s="277"/>
      <c r="G190" s="273"/>
      <c r="H190" s="298" t="s">
        <v>1748</v>
      </c>
      <c r="I190" s="290"/>
      <c r="J190" s="290"/>
    </row>
    <row r="191" spans="1:10" ht="13.35" customHeight="1" x14ac:dyDescent="0.2">
      <c r="A191" s="238" t="s">
        <v>1645</v>
      </c>
      <c r="B191" s="287"/>
      <c r="C191" s="277"/>
      <c r="D191" s="277"/>
      <c r="E191" s="292"/>
      <c r="F191" s="277"/>
      <c r="G191" s="273"/>
      <c r="H191" s="289"/>
      <c r="I191" s="290"/>
      <c r="J191" s="290"/>
    </row>
    <row r="192" spans="1:10" ht="13.35" customHeight="1" x14ac:dyDescent="0.2">
      <c r="A192" s="271" t="s">
        <v>1749</v>
      </c>
      <c r="B192" s="287"/>
      <c r="C192" s="277"/>
      <c r="D192" s="277"/>
      <c r="E192" s="292"/>
      <c r="F192" s="277"/>
      <c r="G192" s="273"/>
      <c r="H192" s="289"/>
      <c r="I192" s="290"/>
      <c r="J192" s="290"/>
    </row>
    <row r="193" spans="1:10" ht="13.35" customHeight="1" x14ac:dyDescent="0.2">
      <c r="A193" s="271" t="s">
        <v>1750</v>
      </c>
      <c r="B193" s="287"/>
      <c r="C193" s="277"/>
      <c r="D193" s="277"/>
      <c r="E193" s="292"/>
      <c r="F193" s="277"/>
      <c r="G193" s="273"/>
      <c r="H193" s="289"/>
      <c r="I193" s="290"/>
      <c r="J193" s="290"/>
    </row>
    <row r="194" spans="1:10" ht="13.35" customHeight="1" x14ac:dyDescent="0.2">
      <c r="A194" s="271" t="s">
        <v>1751</v>
      </c>
      <c r="B194" s="287"/>
      <c r="C194" s="277"/>
      <c r="D194" s="277"/>
      <c r="E194" s="292"/>
      <c r="F194" s="277"/>
      <c r="G194" s="273"/>
      <c r="H194" s="289"/>
      <c r="I194" s="290"/>
      <c r="J194" s="290"/>
    </row>
    <row r="195" spans="1:10" ht="13.35" customHeight="1" x14ac:dyDescent="0.2">
      <c r="A195" s="271" t="s">
        <v>1752</v>
      </c>
      <c r="B195" s="287"/>
      <c r="C195" s="277"/>
      <c r="D195" s="277"/>
      <c r="E195" s="292"/>
      <c r="F195" s="277"/>
      <c r="G195" s="273"/>
      <c r="H195" s="289"/>
      <c r="I195" s="290"/>
      <c r="J195" s="290"/>
    </row>
    <row r="196" spans="1:10" ht="13.35" customHeight="1" x14ac:dyDescent="0.2">
      <c r="A196" s="271" t="s">
        <v>1753</v>
      </c>
      <c r="B196" s="287"/>
      <c r="C196" s="277"/>
      <c r="D196" s="277"/>
      <c r="E196" s="292"/>
      <c r="F196" s="277"/>
      <c r="G196" s="273"/>
      <c r="H196" s="289"/>
      <c r="I196" s="290"/>
      <c r="J196" s="290"/>
    </row>
    <row r="197" spans="1:10" ht="5.25" customHeight="1" x14ac:dyDescent="0.2">
      <c r="A197" s="293"/>
      <c r="B197" s="287"/>
      <c r="C197" s="277"/>
      <c r="D197" s="277"/>
      <c r="E197" s="277"/>
      <c r="F197" s="277"/>
      <c r="G197" s="289"/>
      <c r="H197" s="290"/>
      <c r="I197" s="290"/>
      <c r="J197" s="290"/>
    </row>
    <row r="198" spans="1:10" x14ac:dyDescent="0.2">
      <c r="A198" s="246" t="s">
        <v>1754</v>
      </c>
      <c r="C198" s="273"/>
      <c r="D198" s="273"/>
      <c r="E198" s="273"/>
      <c r="F198" s="273"/>
      <c r="G198" s="273"/>
    </row>
    <row r="199" spans="1:10" ht="5.25" customHeight="1" x14ac:dyDescent="0.2">
      <c r="C199" s="301"/>
      <c r="D199" s="273"/>
      <c r="E199" s="273"/>
      <c r="F199" s="273"/>
      <c r="G199" s="273"/>
    </row>
    <row r="200" spans="1:10" ht="14.25" x14ac:dyDescent="0.2">
      <c r="B200" s="302" t="s">
        <v>1755</v>
      </c>
      <c r="C200" s="303">
        <v>38141745045.712326</v>
      </c>
      <c r="D200" s="302" t="s">
        <v>1756</v>
      </c>
      <c r="E200" s="303">
        <v>3780977259.1453857</v>
      </c>
      <c r="F200" s="302" t="s">
        <v>2021</v>
      </c>
      <c r="G200" s="303">
        <v>41922722304.857712</v>
      </c>
      <c r="H200" s="304"/>
    </row>
    <row r="201" spans="1:10" x14ac:dyDescent="0.2">
      <c r="A201" s="238" t="s">
        <v>1645</v>
      </c>
      <c r="B201" s="302"/>
      <c r="C201" s="303"/>
      <c r="D201" s="302"/>
      <c r="E201" s="303"/>
      <c r="F201" s="302"/>
      <c r="G201" s="303"/>
    </row>
    <row r="202" spans="1:10" x14ac:dyDescent="0.2">
      <c r="A202" s="271" t="s">
        <v>1757</v>
      </c>
      <c r="B202" s="302"/>
      <c r="C202" s="303"/>
      <c r="D202" s="302"/>
      <c r="E202" s="303"/>
      <c r="F202" s="302"/>
      <c r="G202" s="303"/>
    </row>
    <row r="203" spans="1:10" x14ac:dyDescent="0.2">
      <c r="A203" s="271"/>
      <c r="B203" s="302"/>
      <c r="C203" s="303"/>
      <c r="D203" s="302"/>
      <c r="E203" s="303"/>
      <c r="F203" s="302"/>
      <c r="G203" s="303"/>
    </row>
    <row r="204" spans="1:10" x14ac:dyDescent="0.2">
      <c r="A204" s="271"/>
      <c r="D204" s="305"/>
      <c r="E204" s="273"/>
      <c r="F204" s="273"/>
      <c r="G204" s="273"/>
    </row>
    <row r="205" spans="1:10" ht="5.25" customHeight="1" x14ac:dyDescent="0.2">
      <c r="A205" s="271"/>
      <c r="D205" s="305"/>
      <c r="E205" s="273"/>
      <c r="F205" s="273"/>
      <c r="G205" s="273"/>
    </row>
    <row r="206" spans="1:10" x14ac:dyDescent="0.2">
      <c r="A206" s="246" t="s">
        <v>1758</v>
      </c>
    </row>
    <row r="207" spans="1:10" ht="9.75" customHeight="1" x14ac:dyDescent="0.2">
      <c r="A207" s="246"/>
    </row>
    <row r="208" spans="1:10" x14ac:dyDescent="0.2">
      <c r="A208" s="306" t="s">
        <v>1759</v>
      </c>
      <c r="B208" s="305" t="s">
        <v>1760</v>
      </c>
      <c r="C208" s="273"/>
      <c r="D208" s="273"/>
      <c r="E208" s="273"/>
      <c r="F208" s="273"/>
      <c r="G208" s="301" t="s">
        <v>1761</v>
      </c>
    </row>
    <row r="209" spans="1:9" x14ac:dyDescent="0.2">
      <c r="A209" s="306" t="s">
        <v>1762</v>
      </c>
      <c r="B209" s="305" t="s">
        <v>1763</v>
      </c>
      <c r="C209" s="273"/>
      <c r="D209" s="273"/>
      <c r="E209" s="273"/>
      <c r="F209" s="273"/>
      <c r="G209" s="301" t="s">
        <v>1761</v>
      </c>
    </row>
    <row r="210" spans="1:9" x14ac:dyDescent="0.2">
      <c r="A210" s="306" t="s">
        <v>1764</v>
      </c>
      <c r="B210" s="305" t="s">
        <v>1765</v>
      </c>
      <c r="C210" s="273"/>
      <c r="D210" s="273"/>
      <c r="E210" s="273"/>
      <c r="F210" s="273"/>
      <c r="G210" s="301" t="s">
        <v>1761</v>
      </c>
    </row>
    <row r="211" spans="1:9" x14ac:dyDescent="0.2">
      <c r="A211" s="306" t="s">
        <v>1766</v>
      </c>
      <c r="B211" s="249" t="s">
        <v>1767</v>
      </c>
    </row>
    <row r="212" spans="1:9" x14ac:dyDescent="0.2">
      <c r="A212" s="246"/>
      <c r="B212" s="249" t="s">
        <v>1768</v>
      </c>
      <c r="G212" s="273" t="s">
        <v>1761</v>
      </c>
    </row>
    <row r="213" spans="1:9" ht="7.5" customHeight="1" x14ac:dyDescent="0.2">
      <c r="A213" s="246"/>
    </row>
    <row r="214" spans="1:9" x14ac:dyDescent="0.2">
      <c r="B214" s="307" t="s">
        <v>1769</v>
      </c>
      <c r="D214" s="307"/>
      <c r="E214" s="307"/>
      <c r="F214" s="272"/>
      <c r="G214" s="272"/>
      <c r="H214" s="272"/>
    </row>
    <row r="215" spans="1:9" x14ac:dyDescent="0.2">
      <c r="B215" s="291" t="s">
        <v>1699</v>
      </c>
      <c r="E215" s="255" t="s">
        <v>1728</v>
      </c>
    </row>
    <row r="216" spans="1:9" x14ac:dyDescent="0.2">
      <c r="B216" s="291" t="s">
        <v>1670</v>
      </c>
      <c r="E216" s="255" t="s">
        <v>1721</v>
      </c>
      <c r="F216" s="273"/>
      <c r="G216" s="273"/>
      <c r="H216" s="273"/>
    </row>
    <row r="217" spans="1:9" ht="5.25" customHeight="1" x14ac:dyDescent="0.2">
      <c r="C217" s="305"/>
      <c r="D217" s="273"/>
      <c r="E217" s="273"/>
      <c r="F217" s="273"/>
      <c r="G217" s="273"/>
      <c r="H217" s="301"/>
    </row>
    <row r="218" spans="1:9" x14ac:dyDescent="0.2">
      <c r="A218" s="246" t="s">
        <v>1770</v>
      </c>
      <c r="C218" s="273"/>
      <c r="D218" s="273"/>
      <c r="E218" s="273"/>
      <c r="F218" s="273"/>
      <c r="G218" s="273"/>
    </row>
    <row r="219" spans="1:9" x14ac:dyDescent="0.2">
      <c r="A219" s="238" t="s">
        <v>1771</v>
      </c>
      <c r="C219" s="301" t="s">
        <v>1761</v>
      </c>
      <c r="E219" s="273"/>
      <c r="F219" s="273"/>
      <c r="G219" s="273"/>
    </row>
    <row r="220" spans="1:9" x14ac:dyDescent="0.2">
      <c r="A220" s="238" t="s">
        <v>1772</v>
      </c>
      <c r="C220" s="301" t="s">
        <v>1761</v>
      </c>
      <c r="E220" s="273"/>
      <c r="F220" s="273"/>
      <c r="G220" s="273"/>
    </row>
    <row r="221" spans="1:9" ht="6.75" customHeight="1" x14ac:dyDescent="0.2">
      <c r="C221" s="308"/>
      <c r="E221" s="273"/>
      <c r="F221" s="273"/>
      <c r="G221" s="273"/>
    </row>
    <row r="222" spans="1:9" x14ac:dyDescent="0.2">
      <c r="A222" s="246" t="s">
        <v>1773</v>
      </c>
      <c r="C222" s="301" t="s">
        <v>1761</v>
      </c>
      <c r="E222" s="273"/>
      <c r="F222" s="273"/>
      <c r="G222" s="273"/>
    </row>
    <row r="223" spans="1:9" ht="6" customHeight="1" x14ac:dyDescent="0.2">
      <c r="C223" s="301"/>
      <c r="E223" s="273"/>
      <c r="F223" s="273"/>
      <c r="G223" s="273"/>
    </row>
    <row r="224" spans="1:9" ht="12" customHeight="1" x14ac:dyDescent="0.2">
      <c r="A224" s="309" t="s">
        <v>1774</v>
      </c>
      <c r="B224" s="309"/>
      <c r="C224" s="309"/>
      <c r="D224" s="309"/>
      <c r="E224" s="309"/>
      <c r="F224" s="309"/>
      <c r="G224" s="309"/>
      <c r="H224" s="309"/>
      <c r="I224" s="309"/>
    </row>
    <row r="225" spans="1:8" ht="3.75" customHeight="1" x14ac:dyDescent="0.2"/>
    <row r="226" spans="1:8" x14ac:dyDescent="0.2">
      <c r="A226" s="246" t="s">
        <v>1609</v>
      </c>
      <c r="D226" s="248" t="s">
        <v>1775</v>
      </c>
      <c r="F226" s="248" t="s">
        <v>1776</v>
      </c>
      <c r="H226" s="248" t="s">
        <v>1777</v>
      </c>
    </row>
    <row r="227" spans="1:8" x14ac:dyDescent="0.2">
      <c r="A227" s="249" t="s">
        <v>1617</v>
      </c>
      <c r="B227" s="249"/>
      <c r="D227" s="273" t="s">
        <v>1778</v>
      </c>
      <c r="F227" s="255" t="s">
        <v>1696</v>
      </c>
      <c r="G227" s="249"/>
      <c r="H227" s="310">
        <v>1.3495999999999999</v>
      </c>
    </row>
    <row r="228" spans="1:8" x14ac:dyDescent="0.2">
      <c r="A228" s="249" t="s">
        <v>1779</v>
      </c>
      <c r="B228" s="249"/>
      <c r="D228" s="273" t="s">
        <v>1778</v>
      </c>
      <c r="F228" s="255" t="s">
        <v>1696</v>
      </c>
      <c r="G228" s="249"/>
      <c r="H228" s="310">
        <v>1.3317000000000001</v>
      </c>
    </row>
    <row r="229" spans="1:8" x14ac:dyDescent="0.2">
      <c r="A229" s="249" t="s">
        <v>1620</v>
      </c>
      <c r="B229" s="249"/>
      <c r="D229" s="273" t="s">
        <v>1780</v>
      </c>
      <c r="F229" s="255" t="s">
        <v>1696</v>
      </c>
      <c r="G229" s="249"/>
      <c r="H229" s="310">
        <v>1.3105</v>
      </c>
    </row>
    <row r="230" spans="1:8" x14ac:dyDescent="0.2">
      <c r="A230" s="249" t="s">
        <v>1781</v>
      </c>
      <c r="B230" s="249"/>
      <c r="D230" s="273" t="s">
        <v>1780</v>
      </c>
      <c r="F230" s="255" t="s">
        <v>1696</v>
      </c>
      <c r="G230" s="249"/>
      <c r="H230" s="310">
        <v>1.3104</v>
      </c>
    </row>
    <row r="231" spans="1:8" x14ac:dyDescent="0.2">
      <c r="A231" s="249" t="s">
        <v>1621</v>
      </c>
      <c r="B231" s="249"/>
      <c r="D231" s="273" t="s">
        <v>1782</v>
      </c>
      <c r="F231" s="255" t="s">
        <v>1696</v>
      </c>
      <c r="G231" s="249"/>
      <c r="H231" s="311">
        <v>1.4738100000000001</v>
      </c>
    </row>
    <row r="232" spans="1:8" x14ac:dyDescent="0.2">
      <c r="A232" s="249" t="s">
        <v>1622</v>
      </c>
      <c r="B232" s="249"/>
      <c r="D232" s="273" t="s">
        <v>1783</v>
      </c>
      <c r="F232" s="255" t="s">
        <v>1696</v>
      </c>
      <c r="G232" s="249"/>
      <c r="H232" s="311">
        <v>1.53</v>
      </c>
    </row>
    <row r="233" spans="1:8" x14ac:dyDescent="0.2">
      <c r="A233" s="249" t="s">
        <v>1784</v>
      </c>
      <c r="B233" s="249"/>
      <c r="D233" s="273" t="s">
        <v>1783</v>
      </c>
      <c r="F233" s="255" t="s">
        <v>1696</v>
      </c>
      <c r="G233" s="249"/>
      <c r="H233" s="311">
        <v>1.51817</v>
      </c>
    </row>
    <row r="234" spans="1:8" x14ac:dyDescent="0.2">
      <c r="A234" s="249" t="s">
        <v>1623</v>
      </c>
      <c r="B234" s="249"/>
      <c r="D234" s="273" t="s">
        <v>1785</v>
      </c>
      <c r="F234" s="255" t="s">
        <v>1696</v>
      </c>
      <c r="G234" s="249"/>
      <c r="H234" s="310">
        <v>1.5001</v>
      </c>
    </row>
    <row r="235" spans="1:8" x14ac:dyDescent="0.2">
      <c r="A235" s="249" t="s">
        <v>1624</v>
      </c>
      <c r="B235" s="249"/>
      <c r="D235" s="273" t="s">
        <v>1786</v>
      </c>
      <c r="F235" s="255" t="s">
        <v>1696</v>
      </c>
      <c r="G235" s="249"/>
      <c r="H235" s="310">
        <v>1.464</v>
      </c>
    </row>
    <row r="236" spans="1:8" x14ac:dyDescent="0.2">
      <c r="A236" s="249" t="s">
        <v>1626</v>
      </c>
      <c r="B236" s="249"/>
      <c r="D236" s="273" t="s">
        <v>1787</v>
      </c>
      <c r="F236" s="255" t="s">
        <v>1696</v>
      </c>
      <c r="G236" s="249"/>
      <c r="H236" s="311">
        <v>1.4990000000000001</v>
      </c>
    </row>
    <row r="237" spans="1:8" x14ac:dyDescent="0.2">
      <c r="A237" s="238" t="s">
        <v>1627</v>
      </c>
      <c r="D237" s="273" t="s">
        <v>1788</v>
      </c>
      <c r="F237" s="255" t="s">
        <v>1696</v>
      </c>
      <c r="G237" s="249"/>
      <c r="H237" s="313">
        <v>1.7173</v>
      </c>
    </row>
    <row r="238" spans="1:8" ht="14.25" x14ac:dyDescent="0.2">
      <c r="A238" s="238" t="s">
        <v>1789</v>
      </c>
      <c r="D238" s="273" t="s">
        <v>1790</v>
      </c>
      <c r="F238" s="255" t="s">
        <v>1696</v>
      </c>
      <c r="G238" s="249"/>
      <c r="H238" s="314">
        <v>1.2385999999999999</v>
      </c>
    </row>
    <row r="239" spans="1:8" x14ac:dyDescent="0.2">
      <c r="A239" s="238" t="s">
        <v>1630</v>
      </c>
      <c r="D239" s="273" t="s">
        <v>1791</v>
      </c>
      <c r="F239" s="273" t="s">
        <v>1696</v>
      </c>
      <c r="H239" s="312">
        <v>0.93100000000000005</v>
      </c>
    </row>
    <row r="240" spans="1:8" x14ac:dyDescent="0.2">
      <c r="A240" s="238" t="s">
        <v>1632</v>
      </c>
      <c r="D240" s="273" t="s">
        <v>1792</v>
      </c>
      <c r="F240" s="255" t="s">
        <v>1696</v>
      </c>
      <c r="G240" s="249"/>
      <c r="H240" s="311">
        <v>1.4803999999999999</v>
      </c>
    </row>
    <row r="241" spans="1:8" x14ac:dyDescent="0.2">
      <c r="A241" s="238" t="s">
        <v>1793</v>
      </c>
      <c r="D241" s="273" t="s">
        <v>1792</v>
      </c>
      <c r="F241" s="255" t="s">
        <v>1696</v>
      </c>
      <c r="G241" s="249"/>
      <c r="H241" s="311">
        <v>1.4359999999999999</v>
      </c>
    </row>
    <row r="242" spans="1:8" x14ac:dyDescent="0.2">
      <c r="A242" s="238" t="s">
        <v>1794</v>
      </c>
      <c r="D242" s="273" t="s">
        <v>1792</v>
      </c>
      <c r="F242" s="255" t="s">
        <v>1696</v>
      </c>
      <c r="G242" s="249"/>
      <c r="H242" s="311">
        <v>1.4332</v>
      </c>
    </row>
    <row r="243" spans="1:8" x14ac:dyDescent="0.2">
      <c r="A243" s="238" t="s">
        <v>1633</v>
      </c>
      <c r="D243" s="273" t="s">
        <v>1795</v>
      </c>
      <c r="F243" s="255" t="s">
        <v>1696</v>
      </c>
      <c r="G243" s="249"/>
      <c r="H243" s="313">
        <v>1.6757</v>
      </c>
    </row>
    <row r="244" spans="1:8" ht="14.25" x14ac:dyDescent="0.2">
      <c r="A244" s="238" t="s">
        <v>2028</v>
      </c>
      <c r="D244" s="273" t="s">
        <v>1796</v>
      </c>
      <c r="F244" s="255" t="s">
        <v>1696</v>
      </c>
      <c r="G244" s="249"/>
      <c r="H244" s="314">
        <v>1.2582</v>
      </c>
    </row>
    <row r="245" spans="1:8" x14ac:dyDescent="0.2">
      <c r="A245" s="238" t="s">
        <v>1635</v>
      </c>
      <c r="D245" s="273" t="s">
        <v>1797</v>
      </c>
      <c r="F245" s="255" t="s">
        <v>1696</v>
      </c>
      <c r="G245" s="249"/>
      <c r="H245" s="311">
        <v>1.4007000000000001</v>
      </c>
    </row>
    <row r="246" spans="1:8" x14ac:dyDescent="0.2">
      <c r="A246" s="238" t="s">
        <v>1636</v>
      </c>
      <c r="D246" s="273" t="s">
        <v>1798</v>
      </c>
      <c r="F246" s="255" t="s">
        <v>1696</v>
      </c>
      <c r="G246" s="249"/>
      <c r="H246" s="314">
        <v>1.2674000000000001</v>
      </c>
    </row>
    <row r="247" spans="1:8" x14ac:dyDescent="0.2">
      <c r="A247" s="238" t="s">
        <v>1638</v>
      </c>
      <c r="D247" s="273" t="s">
        <v>1799</v>
      </c>
      <c r="F247" s="255" t="s">
        <v>1696</v>
      </c>
      <c r="G247" s="249"/>
      <c r="H247" s="310">
        <v>1.3471</v>
      </c>
    </row>
    <row r="248" spans="1:8" x14ac:dyDescent="0.2">
      <c r="A248" s="238" t="s">
        <v>1639</v>
      </c>
      <c r="D248" s="273" t="s">
        <v>1800</v>
      </c>
      <c r="F248" s="255" t="s">
        <v>1696</v>
      </c>
      <c r="G248" s="249"/>
      <c r="H248" s="313">
        <v>1.5891999999999999</v>
      </c>
    </row>
    <row r="249" spans="1:8" x14ac:dyDescent="0.2">
      <c r="A249" s="238" t="s">
        <v>1641</v>
      </c>
      <c r="D249" s="273" t="s">
        <v>1801</v>
      </c>
      <c r="F249" s="255" t="s">
        <v>1696</v>
      </c>
      <c r="G249" s="249"/>
      <c r="H249" s="310">
        <v>1.3431</v>
      </c>
    </row>
    <row r="250" spans="1:8" x14ac:dyDescent="0.2">
      <c r="A250" s="238" t="s">
        <v>1642</v>
      </c>
      <c r="D250" s="273" t="s">
        <v>1802</v>
      </c>
      <c r="F250" s="255" t="s">
        <v>1696</v>
      </c>
      <c r="G250" s="249"/>
      <c r="H250" s="312">
        <v>0.88700000000000001</v>
      </c>
    </row>
    <row r="251" spans="1:8" x14ac:dyDescent="0.2">
      <c r="A251" s="238" t="s">
        <v>1644</v>
      </c>
      <c r="D251" s="273" t="s">
        <v>1803</v>
      </c>
      <c r="F251" s="255" t="s">
        <v>1696</v>
      </c>
      <c r="G251" s="249"/>
      <c r="H251" s="312">
        <v>0.88700000000000001</v>
      </c>
    </row>
    <row r="252" spans="1:8" x14ac:dyDescent="0.2">
      <c r="A252" s="238" t="s">
        <v>2022</v>
      </c>
      <c r="D252" s="273" t="s">
        <v>2023</v>
      </c>
      <c r="F252" s="273" t="s">
        <v>1696</v>
      </c>
      <c r="H252" s="391">
        <v>1</v>
      </c>
    </row>
    <row r="253" spans="1:8" x14ac:dyDescent="0.2">
      <c r="A253" s="392" t="s">
        <v>2025</v>
      </c>
      <c r="B253" s="392"/>
      <c r="C253" s="392"/>
      <c r="D253" s="273" t="s">
        <v>2026</v>
      </c>
      <c r="E253" s="392"/>
      <c r="F253" s="273" t="s">
        <v>1696</v>
      </c>
      <c r="G253" s="392"/>
      <c r="H253" s="311">
        <v>1.4784999999999999</v>
      </c>
    </row>
    <row r="254" spans="1:8" x14ac:dyDescent="0.2">
      <c r="A254" s="238" t="s">
        <v>2029</v>
      </c>
      <c r="D254" s="273" t="s">
        <v>2033</v>
      </c>
      <c r="E254" s="394"/>
      <c r="F254" s="273" t="s">
        <v>1696</v>
      </c>
      <c r="G254" s="394"/>
      <c r="H254" s="313">
        <v>1.6660999999999999</v>
      </c>
    </row>
    <row r="255" spans="1:8" s="392" customFormat="1" x14ac:dyDescent="0.2">
      <c r="A255" s="392" t="s">
        <v>2031</v>
      </c>
      <c r="D255" s="273" t="s">
        <v>2034</v>
      </c>
      <c r="E255" s="394"/>
      <c r="F255" s="273" t="s">
        <v>1696</v>
      </c>
      <c r="G255" s="394"/>
      <c r="H255" s="312">
        <v>0.90359999999999996</v>
      </c>
    </row>
    <row r="256" spans="1:8" s="396" customFormat="1" x14ac:dyDescent="0.2">
      <c r="A256" s="396" t="s">
        <v>2042</v>
      </c>
      <c r="D256" s="273" t="s">
        <v>2045</v>
      </c>
      <c r="F256" s="273" t="s">
        <v>1696</v>
      </c>
      <c r="H256" s="314">
        <v>1.3449</v>
      </c>
    </row>
    <row r="257" spans="1:9" s="396" customFormat="1" x14ac:dyDescent="0.2">
      <c r="A257" s="396" t="s">
        <v>2043</v>
      </c>
      <c r="D257" s="273" t="s">
        <v>2046</v>
      </c>
      <c r="F257" s="273" t="s">
        <v>1696</v>
      </c>
      <c r="H257" s="314">
        <v>1.3303</v>
      </c>
    </row>
    <row r="258" spans="1:9" x14ac:dyDescent="0.2">
      <c r="A258" s="238" t="s">
        <v>2051</v>
      </c>
      <c r="D258" s="273" t="s">
        <v>2052</v>
      </c>
      <c r="F258" s="273" t="s">
        <v>1696</v>
      </c>
      <c r="H258" s="310">
        <v>1.4766999999999999</v>
      </c>
    </row>
    <row r="259" spans="1:9" s="401" customFormat="1" x14ac:dyDescent="0.2">
      <c r="A259" s="401" t="s">
        <v>2053</v>
      </c>
      <c r="D259" s="273" t="s">
        <v>2055</v>
      </c>
      <c r="F259" s="273" t="s">
        <v>1696</v>
      </c>
      <c r="H259" s="314">
        <v>1.34</v>
      </c>
    </row>
    <row r="260" spans="1:9" ht="5.25" customHeight="1" x14ac:dyDescent="0.2"/>
    <row r="261" spans="1:9" x14ac:dyDescent="0.2">
      <c r="A261" s="238" t="s">
        <v>1645</v>
      </c>
    </row>
    <row r="262" spans="1:9" x14ac:dyDescent="0.2">
      <c r="A262" s="271" t="s">
        <v>1804</v>
      </c>
    </row>
    <row r="263" spans="1:9" ht="6" customHeight="1" x14ac:dyDescent="0.2"/>
    <row r="264" spans="1:9" x14ac:dyDescent="0.2">
      <c r="A264" s="309" t="s">
        <v>1805</v>
      </c>
      <c r="B264" s="309"/>
      <c r="C264" s="309"/>
      <c r="D264" s="309"/>
      <c r="E264" s="309"/>
      <c r="F264" s="309"/>
      <c r="G264" s="309"/>
      <c r="H264" s="309"/>
      <c r="I264" s="309"/>
    </row>
    <row r="265" spans="1:9" ht="5.25" customHeight="1" x14ac:dyDescent="0.2">
      <c r="A265" s="315"/>
      <c r="B265" s="316"/>
      <c r="C265" s="316"/>
      <c r="D265" s="316"/>
      <c r="E265" s="316"/>
      <c r="F265" s="316"/>
      <c r="G265" s="316"/>
      <c r="H265" s="316"/>
      <c r="I265" s="316"/>
    </row>
    <row r="266" spans="1:9" ht="14.25" x14ac:dyDescent="0.2">
      <c r="A266" s="249" t="s">
        <v>1806</v>
      </c>
      <c r="D266" s="317" t="s">
        <v>77</v>
      </c>
      <c r="E266" s="318"/>
      <c r="F266" s="248"/>
    </row>
    <row r="267" spans="1:9" x14ac:dyDescent="0.2">
      <c r="A267" s="249" t="s">
        <v>1807</v>
      </c>
      <c r="D267" s="319">
        <v>40819370480.978195</v>
      </c>
      <c r="E267" s="320"/>
      <c r="F267" s="320"/>
      <c r="H267" s="320"/>
      <c r="I267" s="321"/>
    </row>
    <row r="268" spans="1:9" x14ac:dyDescent="0.2">
      <c r="A268" s="238" t="s">
        <v>1808</v>
      </c>
      <c r="D268" s="319">
        <v>41467053647</v>
      </c>
      <c r="E268" s="320"/>
      <c r="F268" s="322"/>
      <c r="H268" s="323"/>
      <c r="I268" s="324"/>
    </row>
    <row r="269" spans="1:9" x14ac:dyDescent="0.2">
      <c r="A269" s="238" t="s">
        <v>1809</v>
      </c>
      <c r="D269" s="325">
        <v>136972</v>
      </c>
      <c r="E269" s="322"/>
      <c r="F269" s="325"/>
      <c r="I269" s="324"/>
    </row>
    <row r="270" spans="1:9" x14ac:dyDescent="0.2">
      <c r="A270" s="238" t="s">
        <v>1810</v>
      </c>
      <c r="D270" s="319">
        <v>136972</v>
      </c>
      <c r="E270" s="322"/>
      <c r="F270" s="325"/>
      <c r="I270" s="324"/>
    </row>
    <row r="271" spans="1:9" x14ac:dyDescent="0.2">
      <c r="A271" s="238" t="s">
        <v>1811</v>
      </c>
      <c r="D271" s="319">
        <v>129042</v>
      </c>
      <c r="E271" s="322"/>
      <c r="F271" s="325"/>
      <c r="H271" s="323"/>
      <c r="I271" s="324"/>
    </row>
    <row r="272" spans="1:9" x14ac:dyDescent="0.2">
      <c r="A272" s="238" t="s">
        <v>1812</v>
      </c>
      <c r="D272" s="319">
        <v>298012.51701791747</v>
      </c>
      <c r="E272" s="322"/>
      <c r="F272" s="322"/>
      <c r="I272" s="324"/>
    </row>
    <row r="273" spans="1:9" ht="5.25" customHeight="1" x14ac:dyDescent="0.2">
      <c r="D273" s="322"/>
      <c r="F273" s="324"/>
      <c r="G273" s="324"/>
    </row>
    <row r="274" spans="1:9" ht="14.25" x14ac:dyDescent="0.2">
      <c r="A274" s="249" t="s">
        <v>1813</v>
      </c>
      <c r="D274" s="326">
        <v>0.44951919508341226</v>
      </c>
      <c r="E274" s="327"/>
      <c r="F274" s="326"/>
      <c r="G274" s="324"/>
      <c r="I274" s="328"/>
    </row>
    <row r="275" spans="1:9" ht="14.25" x14ac:dyDescent="0.2">
      <c r="A275" s="249" t="s">
        <v>1814</v>
      </c>
      <c r="D275" s="326">
        <v>0.60360464191080487</v>
      </c>
      <c r="E275" s="327"/>
      <c r="F275" s="326"/>
      <c r="G275" s="324"/>
      <c r="I275" s="328"/>
    </row>
    <row r="276" spans="1:9" x14ac:dyDescent="0.2">
      <c r="A276" s="238" t="s">
        <v>1815</v>
      </c>
      <c r="D276" s="326">
        <v>3.7563601927492349E-2</v>
      </c>
      <c r="E276" s="327"/>
      <c r="F276" s="328"/>
      <c r="G276" s="324"/>
      <c r="I276" s="328"/>
    </row>
    <row r="277" spans="1:9" x14ac:dyDescent="0.2">
      <c r="A277" s="238" t="s">
        <v>1816</v>
      </c>
      <c r="D277" s="329">
        <v>52.372081040401753</v>
      </c>
      <c r="E277" s="327"/>
      <c r="F277" s="324"/>
      <c r="G277" s="324"/>
    </row>
    <row r="278" spans="1:9" x14ac:dyDescent="0.2">
      <c r="A278" s="238" t="s">
        <v>1817</v>
      </c>
      <c r="D278" s="329">
        <v>24.788628062719823</v>
      </c>
      <c r="E278" s="327"/>
      <c r="F278" s="324"/>
      <c r="G278" s="324"/>
    </row>
    <row r="279" spans="1:9" x14ac:dyDescent="0.2">
      <c r="A279" s="249" t="s">
        <v>1818</v>
      </c>
      <c r="D279" s="329">
        <v>53.285766516094164</v>
      </c>
      <c r="E279" s="327"/>
      <c r="F279" s="324"/>
      <c r="G279" s="324"/>
    </row>
    <row r="280" spans="1:9" ht="14.25" x14ac:dyDescent="0.2">
      <c r="A280" s="249" t="s">
        <v>1819</v>
      </c>
      <c r="D280" s="326">
        <v>0.69901634333621687</v>
      </c>
      <c r="F280" s="324"/>
      <c r="G280" s="324"/>
    </row>
    <row r="281" spans="1:9" ht="14.25" x14ac:dyDescent="0.2">
      <c r="A281" s="249" t="s">
        <v>1820</v>
      </c>
      <c r="D281" s="326">
        <v>0.69901634333621687</v>
      </c>
      <c r="E281" s="327"/>
      <c r="F281" s="324"/>
      <c r="G281" s="324"/>
    </row>
    <row r="282" spans="1:9" ht="5.25" customHeight="1" x14ac:dyDescent="0.2">
      <c r="D282" s="329"/>
      <c r="E282" s="329"/>
      <c r="F282" s="324"/>
      <c r="G282" s="324"/>
    </row>
    <row r="283" spans="1:9" x14ac:dyDescent="0.2">
      <c r="A283" s="238" t="s">
        <v>1821</v>
      </c>
      <c r="D283" s="330">
        <v>35.386086356895348</v>
      </c>
      <c r="E283" s="331"/>
      <c r="F283" s="324"/>
      <c r="G283" s="324"/>
    </row>
    <row r="284" spans="1:9" ht="3.75" customHeight="1" x14ac:dyDescent="0.2">
      <c r="D284" s="331"/>
      <c r="E284" s="331"/>
      <c r="F284" s="324"/>
      <c r="G284" s="324"/>
    </row>
    <row r="285" spans="1:9" x14ac:dyDescent="0.2">
      <c r="A285" s="238" t="s">
        <v>1645</v>
      </c>
      <c r="D285" s="331"/>
      <c r="E285" s="331"/>
      <c r="F285" s="324"/>
      <c r="G285" s="324"/>
    </row>
    <row r="286" spans="1:9" x14ac:dyDescent="0.2">
      <c r="A286" s="271" t="s">
        <v>1822</v>
      </c>
      <c r="D286" s="331"/>
      <c r="E286" s="331"/>
      <c r="F286" s="324"/>
      <c r="G286" s="324"/>
    </row>
    <row r="287" spans="1:9" x14ac:dyDescent="0.2">
      <c r="A287" s="271" t="s">
        <v>1823</v>
      </c>
      <c r="D287" s="331"/>
      <c r="E287" s="331"/>
      <c r="F287" s="324"/>
      <c r="G287" s="324"/>
    </row>
    <row r="288" spans="1:9" x14ac:dyDescent="0.2">
      <c r="A288" s="271" t="s">
        <v>1824</v>
      </c>
      <c r="D288" s="331"/>
      <c r="E288" s="331"/>
      <c r="F288" s="324"/>
      <c r="G288" s="324"/>
    </row>
    <row r="289" spans="1:12" x14ac:dyDescent="0.2">
      <c r="A289" s="271"/>
      <c r="D289" s="331"/>
      <c r="E289" s="331"/>
      <c r="F289" s="324"/>
      <c r="G289" s="324"/>
    </row>
    <row r="290" spans="1:12" x14ac:dyDescent="0.2">
      <c r="A290" s="271"/>
      <c r="D290" s="331"/>
      <c r="E290" s="331"/>
      <c r="F290" s="324"/>
      <c r="G290" s="324"/>
    </row>
    <row r="291" spans="1:12" ht="5.25" customHeight="1" x14ac:dyDescent="0.2">
      <c r="A291" s="242"/>
      <c r="D291" s="331"/>
      <c r="E291" s="331"/>
      <c r="F291" s="324"/>
      <c r="G291" s="324"/>
    </row>
    <row r="292" spans="1:12" x14ac:dyDescent="0.2">
      <c r="A292" s="309" t="s">
        <v>1825</v>
      </c>
      <c r="B292" s="309"/>
      <c r="C292" s="309"/>
      <c r="D292" s="309"/>
      <c r="E292" s="309"/>
      <c r="F292" s="309"/>
      <c r="G292" s="309"/>
      <c r="H292" s="309"/>
      <c r="I292" s="309"/>
    </row>
    <row r="293" spans="1:12" ht="4.5" customHeight="1" x14ac:dyDescent="0.2">
      <c r="A293" s="240"/>
      <c r="B293" s="332"/>
      <c r="C293" s="273"/>
    </row>
    <row r="294" spans="1:12" ht="4.5" customHeight="1" x14ac:dyDescent="0.2">
      <c r="A294" s="240"/>
      <c r="B294" s="332"/>
      <c r="C294" s="273"/>
    </row>
    <row r="295" spans="1:12" ht="14.25" x14ac:dyDescent="0.2">
      <c r="A295" s="249" t="s">
        <v>1826</v>
      </c>
      <c r="B295" s="332"/>
      <c r="C295" s="255"/>
      <c r="D295" s="249"/>
      <c r="E295" s="333">
        <v>4.0399104960333755E-2</v>
      </c>
      <c r="F295" s="249" t="s">
        <v>1827</v>
      </c>
      <c r="H295" s="334">
        <v>5.5E-2</v>
      </c>
    </row>
    <row r="296" spans="1:12" ht="5.25" customHeight="1" x14ac:dyDescent="0.2">
      <c r="A296" s="335"/>
      <c r="B296" s="332"/>
      <c r="C296" s="255"/>
      <c r="D296" s="249"/>
      <c r="E296" s="336"/>
    </row>
    <row r="297" spans="1:12" x14ac:dyDescent="0.2">
      <c r="A297" s="249" t="s">
        <v>1645</v>
      </c>
      <c r="B297" s="332"/>
      <c r="C297" s="255"/>
      <c r="D297" s="249"/>
      <c r="E297" s="337"/>
    </row>
    <row r="298" spans="1:12" x14ac:dyDescent="0.2">
      <c r="A298" s="271" t="s">
        <v>1828</v>
      </c>
      <c r="B298" s="332"/>
      <c r="C298" s="255"/>
      <c r="D298" s="249"/>
      <c r="E298" s="337"/>
    </row>
    <row r="299" spans="1:12" x14ac:dyDescent="0.2">
      <c r="A299" s="271" t="s">
        <v>1829</v>
      </c>
      <c r="B299" s="332"/>
      <c r="C299" s="273"/>
    </row>
    <row r="300" spans="1:12" x14ac:dyDescent="0.2">
      <c r="A300" s="271"/>
      <c r="B300" s="332"/>
      <c r="C300" s="273"/>
    </row>
    <row r="301" spans="1:12" ht="6.75" customHeight="1" x14ac:dyDescent="0.2">
      <c r="A301" s="240"/>
      <c r="B301" s="332"/>
      <c r="C301" s="273"/>
      <c r="L301" s="240"/>
    </row>
    <row r="302" spans="1:12" x14ac:dyDescent="0.2">
      <c r="A302" s="309" t="s">
        <v>1830</v>
      </c>
      <c r="B302" s="309"/>
      <c r="C302" s="309"/>
      <c r="D302" s="309"/>
      <c r="E302" s="309"/>
      <c r="F302" s="309"/>
      <c r="G302" s="309"/>
      <c r="H302" s="309"/>
      <c r="I302" s="309"/>
    </row>
    <row r="303" spans="1:12" ht="3.75" customHeight="1" x14ac:dyDescent="0.2"/>
    <row r="304" spans="1:12" x14ac:dyDescent="0.2">
      <c r="A304" s="240" t="s">
        <v>59</v>
      </c>
      <c r="D304" s="338">
        <v>35471309000</v>
      </c>
    </row>
    <row r="305" spans="1:8" ht="6" customHeight="1" x14ac:dyDescent="0.2">
      <c r="D305" s="304"/>
    </row>
    <row r="306" spans="1:8" ht="14.25" x14ac:dyDescent="0.2">
      <c r="A306" s="238" t="s">
        <v>1831</v>
      </c>
      <c r="D306" s="339">
        <v>37916118030.504372</v>
      </c>
      <c r="E306" s="238" t="s">
        <v>1832</v>
      </c>
      <c r="G306" s="306" t="s">
        <v>1833</v>
      </c>
    </row>
    <row r="307" spans="1:8" x14ac:dyDescent="0.2">
      <c r="A307" s="238" t="s">
        <v>1834</v>
      </c>
      <c r="D307" s="320"/>
      <c r="E307" s="249" t="s">
        <v>1835</v>
      </c>
      <c r="G307" s="340">
        <v>0.93</v>
      </c>
      <c r="H307" s="341"/>
    </row>
    <row r="308" spans="1:8" x14ac:dyDescent="0.2">
      <c r="A308" s="238" t="s">
        <v>1836</v>
      </c>
      <c r="D308" s="320">
        <v>647683166.35000014</v>
      </c>
      <c r="E308" s="238" t="s">
        <v>1837</v>
      </c>
      <c r="G308" s="340">
        <v>0.8</v>
      </c>
      <c r="H308" s="341"/>
    </row>
    <row r="309" spans="1:8" x14ac:dyDescent="0.2">
      <c r="A309" s="238" t="s">
        <v>1838</v>
      </c>
      <c r="D309" s="342">
        <v>0</v>
      </c>
      <c r="E309" s="238" t="s">
        <v>1839</v>
      </c>
      <c r="G309" s="340">
        <v>0.93</v>
      </c>
      <c r="H309" s="341"/>
    </row>
    <row r="310" spans="1:8" x14ac:dyDescent="0.2">
      <c r="A310" s="343" t="s">
        <v>1840</v>
      </c>
      <c r="D310" s="342"/>
      <c r="G310" s="340"/>
      <c r="H310" s="341"/>
    </row>
    <row r="311" spans="1:8" x14ac:dyDescent="0.2">
      <c r="A311" s="343" t="s">
        <v>1841</v>
      </c>
      <c r="D311" s="342"/>
      <c r="E311" s="335" t="s">
        <v>1842</v>
      </c>
      <c r="G311" s="340">
        <v>1.03</v>
      </c>
      <c r="H311" s="341"/>
    </row>
    <row r="312" spans="1:8" ht="14.25" x14ac:dyDescent="0.2">
      <c r="A312" s="343" t="s">
        <v>701</v>
      </c>
      <c r="D312" s="342"/>
      <c r="E312" s="335" t="s">
        <v>1843</v>
      </c>
      <c r="G312" s="340">
        <v>1.0740059346752524</v>
      </c>
      <c r="H312" s="341"/>
    </row>
    <row r="313" spans="1:8" x14ac:dyDescent="0.2">
      <c r="A313" s="238" t="s">
        <v>1844</v>
      </c>
      <c r="D313" s="342">
        <v>0</v>
      </c>
    </row>
    <row r="314" spans="1:8" x14ac:dyDescent="0.2">
      <c r="A314" s="238" t="s">
        <v>1845</v>
      </c>
      <c r="D314" s="342">
        <v>0</v>
      </c>
    </row>
    <row r="315" spans="1:8" x14ac:dyDescent="0.2">
      <c r="A315" s="305" t="s">
        <v>1846</v>
      </c>
      <c r="D315" s="342">
        <v>0</v>
      </c>
    </row>
    <row r="316" spans="1:8" x14ac:dyDescent="0.2">
      <c r="A316" s="238" t="s">
        <v>1847</v>
      </c>
      <c r="D316" s="342">
        <v>0</v>
      </c>
    </row>
    <row r="317" spans="1:8" ht="13.5" thickBot="1" x14ac:dyDescent="0.25">
      <c r="A317" s="344" t="s">
        <v>1848</v>
      </c>
      <c r="D317" s="345">
        <v>38563801196.85437</v>
      </c>
    </row>
    <row r="318" spans="1:8" ht="6" customHeight="1" thickTop="1" x14ac:dyDescent="0.2"/>
    <row r="319" spans="1:8" x14ac:dyDescent="0.2">
      <c r="A319" s="240" t="s">
        <v>1849</v>
      </c>
      <c r="D319" s="302" t="s">
        <v>1697</v>
      </c>
    </row>
    <row r="320" spans="1:8" ht="4.5" customHeight="1" x14ac:dyDescent="0.2">
      <c r="A320" s="240"/>
      <c r="D320" s="302"/>
    </row>
    <row r="321" spans="1:9" x14ac:dyDescent="0.2">
      <c r="A321" s="238" t="s">
        <v>1645</v>
      </c>
      <c r="D321" s="302"/>
    </row>
    <row r="322" spans="1:9" x14ac:dyDescent="0.2">
      <c r="A322" s="271" t="s">
        <v>1850</v>
      </c>
      <c r="D322" s="302"/>
    </row>
    <row r="323" spans="1:9" x14ac:dyDescent="0.2">
      <c r="A323" s="271" t="s">
        <v>1851</v>
      </c>
      <c r="D323" s="302"/>
    </row>
    <row r="324" spans="1:9" x14ac:dyDescent="0.2">
      <c r="A324" s="271" t="s">
        <v>1852</v>
      </c>
      <c r="D324" s="302"/>
    </row>
    <row r="325" spans="1:9" x14ac:dyDescent="0.2">
      <c r="A325" s="271"/>
      <c r="D325" s="273"/>
    </row>
    <row r="326" spans="1:9" x14ac:dyDescent="0.2">
      <c r="A326" s="271"/>
      <c r="D326" s="273"/>
    </row>
    <row r="327" spans="1:9" ht="4.5" customHeight="1" x14ac:dyDescent="0.2">
      <c r="A327" s="271"/>
      <c r="D327" s="273"/>
    </row>
    <row r="328" spans="1:9" x14ac:dyDescent="0.2">
      <c r="A328" s="309" t="s">
        <v>1853</v>
      </c>
      <c r="B328" s="309"/>
      <c r="C328" s="309"/>
      <c r="D328" s="309"/>
      <c r="E328" s="309"/>
      <c r="F328" s="309"/>
      <c r="G328" s="309"/>
      <c r="H328" s="309"/>
      <c r="I328" s="309"/>
    </row>
    <row r="329" spans="1:9" ht="6.75" customHeight="1" x14ac:dyDescent="0.2">
      <c r="A329" s="240"/>
      <c r="D329" s="273"/>
    </row>
    <row r="330" spans="1:9" x14ac:dyDescent="0.2">
      <c r="A330" s="240" t="s">
        <v>1854</v>
      </c>
      <c r="D330" s="320">
        <v>34805067243.923836</v>
      </c>
    </row>
    <row r="331" spans="1:9" x14ac:dyDescent="0.2">
      <c r="A331" s="240"/>
      <c r="D331" s="273"/>
      <c r="E331" s="346"/>
    </row>
    <row r="332" spans="1:9" ht="14.25" x14ac:dyDescent="0.2">
      <c r="A332" s="249" t="s">
        <v>1855</v>
      </c>
      <c r="D332" s="320">
        <v>39197483261.005806</v>
      </c>
      <c r="F332" s="238" t="s">
        <v>1856</v>
      </c>
      <c r="H332" s="347">
        <v>6.2899999999999998E-2</v>
      </c>
    </row>
    <row r="333" spans="1:9" x14ac:dyDescent="0.2">
      <c r="A333" s="249" t="s">
        <v>1836</v>
      </c>
      <c r="D333" s="320">
        <v>647683166.35000014</v>
      </c>
    </row>
    <row r="334" spans="1:9" x14ac:dyDescent="0.2">
      <c r="A334" s="249" t="s">
        <v>1838</v>
      </c>
      <c r="D334" s="320">
        <v>0</v>
      </c>
    </row>
    <row r="335" spans="1:9" x14ac:dyDescent="0.2">
      <c r="A335" s="348" t="s">
        <v>1840</v>
      </c>
      <c r="D335" s="273"/>
    </row>
    <row r="336" spans="1:9" x14ac:dyDescent="0.2">
      <c r="A336" s="348" t="s">
        <v>1841</v>
      </c>
      <c r="D336" s="273"/>
      <c r="E336" s="346"/>
    </row>
    <row r="337" spans="1:9" x14ac:dyDescent="0.2">
      <c r="A337" s="348" t="s">
        <v>701</v>
      </c>
      <c r="D337" s="273"/>
    </row>
    <row r="338" spans="1:9" x14ac:dyDescent="0.2">
      <c r="A338" s="249" t="s">
        <v>1857</v>
      </c>
      <c r="D338" s="320">
        <v>0</v>
      </c>
    </row>
    <row r="339" spans="1:9" x14ac:dyDescent="0.2">
      <c r="A339" s="249" t="s">
        <v>1845</v>
      </c>
      <c r="D339" s="320">
        <v>0</v>
      </c>
    </row>
    <row r="340" spans="1:9" x14ac:dyDescent="0.2">
      <c r="A340" s="249" t="s">
        <v>1858</v>
      </c>
      <c r="D340" s="320">
        <v>0</v>
      </c>
    </row>
    <row r="341" spans="1:9" ht="13.5" thickBot="1" x14ac:dyDescent="0.25">
      <c r="A341" s="240" t="s">
        <v>1859</v>
      </c>
      <c r="D341" s="349">
        <v>39845166427.355804</v>
      </c>
    </row>
    <row r="342" spans="1:9" ht="6" customHeight="1" thickTop="1" x14ac:dyDescent="0.2">
      <c r="A342" s="249"/>
      <c r="D342" s="273"/>
    </row>
    <row r="343" spans="1:9" x14ac:dyDescent="0.2">
      <c r="A343" s="240" t="s">
        <v>1860</v>
      </c>
      <c r="D343" s="320">
        <v>5040099183.4319687</v>
      </c>
    </row>
    <row r="344" spans="1:9" ht="5.25" customHeight="1" x14ac:dyDescent="0.2">
      <c r="A344" s="240"/>
      <c r="D344" s="320"/>
    </row>
    <row r="345" spans="1:9" x14ac:dyDescent="0.2">
      <c r="A345" s="238" t="s">
        <v>1645</v>
      </c>
      <c r="D345" s="320"/>
    </row>
    <row r="346" spans="1:9" x14ac:dyDescent="0.2">
      <c r="A346" s="271" t="s">
        <v>1850</v>
      </c>
      <c r="D346" s="273"/>
    </row>
    <row r="347" spans="1:9" ht="4.5" customHeight="1" x14ac:dyDescent="0.2">
      <c r="A347" s="271"/>
      <c r="D347" s="273"/>
    </row>
    <row r="348" spans="1:9" x14ac:dyDescent="0.2">
      <c r="A348" s="309" t="s">
        <v>1861</v>
      </c>
      <c r="B348" s="309"/>
      <c r="C348" s="309"/>
      <c r="D348" s="309"/>
      <c r="E348" s="309"/>
      <c r="F348" s="309"/>
      <c r="G348" s="309"/>
      <c r="H348" s="309"/>
      <c r="I348" s="309"/>
    </row>
    <row r="349" spans="1:9" x14ac:dyDescent="0.2">
      <c r="A349" s="242" t="s">
        <v>1862</v>
      </c>
      <c r="D349" s="273"/>
    </row>
    <row r="350" spans="1:9" x14ac:dyDescent="0.2">
      <c r="A350" s="307" t="s">
        <v>1863</v>
      </c>
      <c r="B350" s="278"/>
      <c r="D350" s="248" t="s">
        <v>1668</v>
      </c>
      <c r="E350" s="274" t="s">
        <v>1685</v>
      </c>
      <c r="F350" s="248" t="s">
        <v>1669</v>
      </c>
      <c r="H350" s="248" t="s">
        <v>1864</v>
      </c>
    </row>
    <row r="351" spans="1:9" ht="6" customHeight="1" x14ac:dyDescent="0.2">
      <c r="A351" s="307"/>
      <c r="B351" s="278"/>
      <c r="D351" s="272"/>
      <c r="E351" s="275"/>
      <c r="F351" s="272"/>
      <c r="H351" s="272"/>
    </row>
    <row r="352" spans="1:9" x14ac:dyDescent="0.2">
      <c r="A352" s="238" t="s">
        <v>1617</v>
      </c>
      <c r="B352" s="278"/>
      <c r="C352" s="248"/>
      <c r="D352" s="273" t="s">
        <v>1671</v>
      </c>
      <c r="E352" s="276"/>
      <c r="F352" s="273" t="s">
        <v>1672</v>
      </c>
      <c r="H352" s="350" t="s">
        <v>1865</v>
      </c>
    </row>
    <row r="353" spans="1:8" x14ac:dyDescent="0.2">
      <c r="A353" s="249" t="s">
        <v>1620</v>
      </c>
      <c r="B353" s="278"/>
      <c r="C353" s="248"/>
      <c r="D353" s="273" t="s">
        <v>1671</v>
      </c>
      <c r="F353" s="273" t="s">
        <v>1672</v>
      </c>
      <c r="H353" s="350" t="s">
        <v>1865</v>
      </c>
    </row>
    <row r="354" spans="1:8" x14ac:dyDescent="0.2">
      <c r="A354" s="249" t="s">
        <v>1621</v>
      </c>
      <c r="B354" s="278"/>
      <c r="C354" s="248"/>
      <c r="D354" s="273" t="s">
        <v>1671</v>
      </c>
      <c r="F354" s="273" t="s">
        <v>1672</v>
      </c>
      <c r="H354" s="350" t="s">
        <v>1865</v>
      </c>
    </row>
    <row r="355" spans="1:8" x14ac:dyDescent="0.2">
      <c r="A355" s="249" t="s">
        <v>1622</v>
      </c>
      <c r="D355" s="273" t="s">
        <v>1671</v>
      </c>
      <c r="F355" s="273" t="s">
        <v>1672</v>
      </c>
      <c r="H355" s="350" t="s">
        <v>1865</v>
      </c>
    </row>
    <row r="356" spans="1:8" x14ac:dyDescent="0.2">
      <c r="A356" s="249" t="s">
        <v>1623</v>
      </c>
      <c r="D356" s="273" t="s">
        <v>1671</v>
      </c>
      <c r="F356" s="273" t="s">
        <v>1672</v>
      </c>
      <c r="H356" s="350" t="s">
        <v>1865</v>
      </c>
    </row>
    <row r="357" spans="1:8" x14ac:dyDescent="0.2">
      <c r="A357" s="249" t="s">
        <v>1624</v>
      </c>
      <c r="D357" s="273" t="s">
        <v>1671</v>
      </c>
      <c r="F357" s="273" t="s">
        <v>1672</v>
      </c>
      <c r="H357" s="350" t="s">
        <v>1865</v>
      </c>
    </row>
    <row r="358" spans="1:8" x14ac:dyDescent="0.2">
      <c r="A358" s="249" t="s">
        <v>1626</v>
      </c>
      <c r="D358" s="273" t="s">
        <v>1671</v>
      </c>
      <c r="F358" s="273" t="s">
        <v>1672</v>
      </c>
      <c r="H358" s="350" t="s">
        <v>1865</v>
      </c>
    </row>
    <row r="359" spans="1:8" x14ac:dyDescent="0.2">
      <c r="A359" s="249" t="s">
        <v>1627</v>
      </c>
      <c r="D359" s="273" t="s">
        <v>1671</v>
      </c>
      <c r="F359" s="273" t="s">
        <v>1672</v>
      </c>
      <c r="H359" s="350" t="s">
        <v>1865</v>
      </c>
    </row>
    <row r="360" spans="1:8" x14ac:dyDescent="0.2">
      <c r="A360" s="249" t="s">
        <v>1629</v>
      </c>
      <c r="D360" s="273" t="s">
        <v>1671</v>
      </c>
      <c r="F360" s="273" t="s">
        <v>1672</v>
      </c>
      <c r="H360" s="350" t="s">
        <v>1865</v>
      </c>
    </row>
    <row r="361" spans="1:8" x14ac:dyDescent="0.2">
      <c r="A361" s="238" t="s">
        <v>1630</v>
      </c>
      <c r="D361" s="273" t="s">
        <v>1671</v>
      </c>
      <c r="F361" s="273" t="s">
        <v>1672</v>
      </c>
      <c r="H361" s="350" t="s">
        <v>1865</v>
      </c>
    </row>
    <row r="362" spans="1:8" x14ac:dyDescent="0.2">
      <c r="A362" s="238" t="s">
        <v>1632</v>
      </c>
      <c r="D362" s="273" t="s">
        <v>1671</v>
      </c>
      <c r="F362" s="273" t="s">
        <v>1672</v>
      </c>
      <c r="H362" s="350" t="s">
        <v>1865</v>
      </c>
    </row>
    <row r="363" spans="1:8" x14ac:dyDescent="0.2">
      <c r="A363" s="238" t="s">
        <v>1633</v>
      </c>
      <c r="D363" s="273" t="s">
        <v>1671</v>
      </c>
      <c r="F363" s="273" t="s">
        <v>1672</v>
      </c>
      <c r="H363" s="350" t="s">
        <v>1865</v>
      </c>
    </row>
    <row r="364" spans="1:8" x14ac:dyDescent="0.2">
      <c r="A364" s="238" t="s">
        <v>1634</v>
      </c>
      <c r="D364" s="273" t="s">
        <v>1671</v>
      </c>
      <c r="F364" s="273" t="s">
        <v>1672</v>
      </c>
      <c r="H364" s="350" t="s">
        <v>1865</v>
      </c>
    </row>
    <row r="365" spans="1:8" x14ac:dyDescent="0.2">
      <c r="A365" s="238" t="s">
        <v>1635</v>
      </c>
      <c r="D365" s="273" t="s">
        <v>1671</v>
      </c>
      <c r="F365" s="273" t="s">
        <v>1672</v>
      </c>
      <c r="H365" s="350" t="s">
        <v>1865</v>
      </c>
    </row>
    <row r="366" spans="1:8" x14ac:dyDescent="0.2">
      <c r="A366" s="238" t="s">
        <v>1636</v>
      </c>
      <c r="D366" s="273" t="s">
        <v>1671</v>
      </c>
      <c r="F366" s="273" t="s">
        <v>1672</v>
      </c>
      <c r="H366" s="350" t="s">
        <v>1865</v>
      </c>
    </row>
    <row r="367" spans="1:8" x14ac:dyDescent="0.2">
      <c r="A367" s="238" t="s">
        <v>1638</v>
      </c>
      <c r="D367" s="273" t="s">
        <v>1671</v>
      </c>
      <c r="F367" s="273" t="s">
        <v>1672</v>
      </c>
      <c r="H367" s="350" t="s">
        <v>1865</v>
      </c>
    </row>
    <row r="368" spans="1:8" x14ac:dyDescent="0.2">
      <c r="A368" s="238" t="s">
        <v>1639</v>
      </c>
      <c r="D368" s="273" t="s">
        <v>1671</v>
      </c>
      <c r="F368" s="273" t="s">
        <v>1672</v>
      </c>
      <c r="H368" s="350" t="s">
        <v>1865</v>
      </c>
    </row>
    <row r="369" spans="1:9" x14ac:dyDescent="0.2">
      <c r="A369" s="238" t="s">
        <v>1641</v>
      </c>
      <c r="D369" s="273" t="s">
        <v>1671</v>
      </c>
      <c r="F369" s="273" t="s">
        <v>1672</v>
      </c>
      <c r="H369" s="350" t="s">
        <v>1865</v>
      </c>
    </row>
    <row r="370" spans="1:9" x14ac:dyDescent="0.2">
      <c r="A370" s="238" t="s">
        <v>1642</v>
      </c>
      <c r="D370" s="273" t="s">
        <v>1671</v>
      </c>
      <c r="F370" s="273" t="s">
        <v>1672</v>
      </c>
      <c r="H370" s="350" t="s">
        <v>1865</v>
      </c>
    </row>
    <row r="371" spans="1:9" x14ac:dyDescent="0.2">
      <c r="A371" s="238" t="s">
        <v>1644</v>
      </c>
      <c r="D371" s="273" t="s">
        <v>1671</v>
      </c>
      <c r="F371" s="273" t="s">
        <v>1672</v>
      </c>
      <c r="H371" s="350" t="s">
        <v>1865</v>
      </c>
    </row>
    <row r="372" spans="1:9" x14ac:dyDescent="0.2">
      <c r="A372" s="389" t="s">
        <v>2022</v>
      </c>
      <c r="B372" s="389"/>
      <c r="C372" s="389"/>
      <c r="D372" s="273" t="s">
        <v>1671</v>
      </c>
      <c r="E372" s="389"/>
      <c r="F372" s="273" t="s">
        <v>1672</v>
      </c>
      <c r="G372" s="389"/>
      <c r="H372" s="273" t="s">
        <v>1865</v>
      </c>
    </row>
    <row r="373" spans="1:9" x14ac:dyDescent="0.2">
      <c r="A373" s="392" t="s">
        <v>2025</v>
      </c>
      <c r="B373" s="392"/>
      <c r="C373" s="392"/>
      <c r="D373" s="273" t="s">
        <v>1671</v>
      </c>
      <c r="E373" s="392"/>
      <c r="F373" s="273" t="s">
        <v>1672</v>
      </c>
      <c r="G373" s="392"/>
      <c r="H373" s="273" t="s">
        <v>1865</v>
      </c>
    </row>
    <row r="374" spans="1:9" s="394" customFormat="1" x14ac:dyDescent="0.2">
      <c r="A374" s="394" t="s">
        <v>2029</v>
      </c>
      <c r="D374" s="273" t="s">
        <v>1671</v>
      </c>
      <c r="F374" s="273" t="s">
        <v>1672</v>
      </c>
      <c r="H374" s="273" t="s">
        <v>1865</v>
      </c>
    </row>
    <row r="375" spans="1:9" s="392" customFormat="1" x14ac:dyDescent="0.2">
      <c r="A375" s="392" t="s">
        <v>2031</v>
      </c>
      <c r="D375" s="273" t="s">
        <v>1671</v>
      </c>
      <c r="E375" s="394"/>
      <c r="F375" s="273" t="s">
        <v>1672</v>
      </c>
      <c r="G375" s="394"/>
      <c r="H375" s="273" t="s">
        <v>1865</v>
      </c>
    </row>
    <row r="376" spans="1:9" s="396" customFormat="1" x14ac:dyDescent="0.2">
      <c r="A376" s="396" t="s">
        <v>2042</v>
      </c>
      <c r="D376" s="273" t="s">
        <v>1671</v>
      </c>
      <c r="F376" s="273" t="s">
        <v>1672</v>
      </c>
      <c r="H376" s="273" t="s">
        <v>1865</v>
      </c>
    </row>
    <row r="377" spans="1:9" s="396" customFormat="1" x14ac:dyDescent="0.2">
      <c r="A377" s="396" t="s">
        <v>2043</v>
      </c>
      <c r="D377" s="273" t="s">
        <v>1671</v>
      </c>
      <c r="F377" s="273" t="s">
        <v>1672</v>
      </c>
      <c r="H377" s="273" t="s">
        <v>1865</v>
      </c>
    </row>
    <row r="378" spans="1:9" s="400" customFormat="1" x14ac:dyDescent="0.2">
      <c r="A378" s="400" t="s">
        <v>2051</v>
      </c>
      <c r="D378" s="273" t="s">
        <v>1671</v>
      </c>
      <c r="F378" s="273" t="s">
        <v>1672</v>
      </c>
      <c r="H378" s="273" t="s">
        <v>1865</v>
      </c>
    </row>
    <row r="379" spans="1:9" s="401" customFormat="1" x14ac:dyDescent="0.2">
      <c r="A379" s="401" t="s">
        <v>2053</v>
      </c>
      <c r="D379" s="273" t="s">
        <v>1671</v>
      </c>
      <c r="F379" s="273" t="s">
        <v>1672</v>
      </c>
      <c r="H379" s="273" t="s">
        <v>1865</v>
      </c>
    </row>
    <row r="380" spans="1:9" ht="8.25" customHeight="1" x14ac:dyDescent="0.2">
      <c r="B380" s="278"/>
      <c r="C380" s="248"/>
      <c r="F380" s="248"/>
      <c r="H380" s="248"/>
    </row>
    <row r="381" spans="1:9" x14ac:dyDescent="0.2">
      <c r="A381" s="238" t="s">
        <v>1866</v>
      </c>
      <c r="B381" s="278"/>
      <c r="C381" s="248"/>
      <c r="F381" s="248"/>
      <c r="H381" s="248"/>
    </row>
    <row r="382" spans="1:9" x14ac:dyDescent="0.2">
      <c r="A382" s="238" t="s">
        <v>1867</v>
      </c>
      <c r="B382" s="273"/>
      <c r="H382" s="301"/>
    </row>
    <row r="383" spans="1:9" ht="6" customHeight="1" x14ac:dyDescent="0.2">
      <c r="B383" s="273"/>
      <c r="F383" s="301"/>
      <c r="H383" s="301"/>
    </row>
    <row r="384" spans="1:9" x14ac:dyDescent="0.2">
      <c r="A384" s="309" t="s">
        <v>1868</v>
      </c>
      <c r="B384" s="309"/>
      <c r="C384" s="309"/>
      <c r="D384" s="309"/>
      <c r="E384" s="309"/>
      <c r="F384" s="309"/>
      <c r="G384" s="309"/>
      <c r="H384" s="309"/>
      <c r="I384" s="309"/>
    </row>
    <row r="385" spans="1:9" ht="6.75" customHeight="1" x14ac:dyDescent="0.2">
      <c r="A385" s="240"/>
      <c r="B385" s="332"/>
      <c r="C385" s="273"/>
    </row>
    <row r="386" spans="1:9" x14ac:dyDescent="0.2">
      <c r="B386" s="332"/>
      <c r="C386" s="273"/>
      <c r="D386" s="248" t="s">
        <v>1668</v>
      </c>
      <c r="E386" s="274" t="s">
        <v>1685</v>
      </c>
      <c r="F386" s="248" t="s">
        <v>1669</v>
      </c>
    </row>
    <row r="387" spans="1:9" x14ac:dyDescent="0.2">
      <c r="A387" s="249" t="s">
        <v>1869</v>
      </c>
      <c r="B387" s="332"/>
      <c r="C387" s="273"/>
      <c r="D387" s="273"/>
      <c r="E387" s="276"/>
      <c r="F387" s="273"/>
    </row>
    <row r="388" spans="1:9" x14ac:dyDescent="0.2">
      <c r="A388" s="291" t="s">
        <v>1699</v>
      </c>
      <c r="B388" s="332"/>
      <c r="C388" s="273"/>
      <c r="D388" s="273"/>
      <c r="E388" s="276" t="s">
        <v>1700</v>
      </c>
      <c r="F388" s="273" t="s">
        <v>1701</v>
      </c>
    </row>
    <row r="389" spans="1:9" x14ac:dyDescent="0.2">
      <c r="A389" s="291" t="s">
        <v>1670</v>
      </c>
      <c r="B389" s="332"/>
      <c r="C389" s="273"/>
      <c r="D389" s="273" t="s">
        <v>1671</v>
      </c>
      <c r="E389" s="276" t="s">
        <v>1702</v>
      </c>
      <c r="F389" s="273" t="s">
        <v>1703</v>
      </c>
    </row>
    <row r="390" spans="1:9" x14ac:dyDescent="0.2">
      <c r="A390" s="249"/>
      <c r="B390" s="332"/>
      <c r="C390" s="273"/>
    </row>
    <row r="391" spans="1:9" x14ac:dyDescent="0.2">
      <c r="A391" s="249" t="s">
        <v>1870</v>
      </c>
      <c r="B391" s="332"/>
      <c r="C391" s="273"/>
      <c r="E391" s="301" t="s">
        <v>1761</v>
      </c>
    </row>
    <row r="392" spans="1:9" x14ac:dyDescent="0.2">
      <c r="A392" s="351"/>
      <c r="B392" s="332"/>
      <c r="C392" s="273"/>
    </row>
    <row r="393" spans="1:9" x14ac:dyDescent="0.2">
      <c r="A393" s="249" t="s">
        <v>1871</v>
      </c>
      <c r="B393" s="332"/>
      <c r="C393" s="273"/>
    </row>
    <row r="394" spans="1:9" x14ac:dyDescent="0.2">
      <c r="A394" s="238" t="s">
        <v>1872</v>
      </c>
    </row>
    <row r="395" spans="1:9" x14ac:dyDescent="0.2">
      <c r="B395" s="332"/>
      <c r="C395" s="273"/>
      <c r="D395" s="352"/>
    </row>
    <row r="396" spans="1:9" x14ac:dyDescent="0.2">
      <c r="A396" s="249" t="s">
        <v>1873</v>
      </c>
      <c r="B396" s="332"/>
      <c r="C396" s="273"/>
      <c r="D396" s="352" t="s">
        <v>1865</v>
      </c>
    </row>
    <row r="397" spans="1:9" ht="7.5" customHeight="1" x14ac:dyDescent="0.2">
      <c r="A397" s="240"/>
      <c r="B397" s="332"/>
      <c r="C397" s="273"/>
    </row>
    <row r="398" spans="1:9" x14ac:dyDescent="0.2">
      <c r="A398" s="309" t="s">
        <v>1874</v>
      </c>
      <c r="B398" s="309"/>
      <c r="C398" s="309"/>
      <c r="D398" s="309"/>
      <c r="E398" s="309"/>
      <c r="F398" s="309"/>
      <c r="G398" s="309"/>
      <c r="H398" s="309"/>
      <c r="I398" s="309"/>
    </row>
    <row r="399" spans="1:9" ht="6.75" customHeight="1" x14ac:dyDescent="0.2">
      <c r="A399" s="240"/>
      <c r="B399" s="332"/>
      <c r="C399" s="273"/>
    </row>
    <row r="400" spans="1:9" x14ac:dyDescent="0.2">
      <c r="A400" s="249" t="s">
        <v>1875</v>
      </c>
      <c r="B400" s="332"/>
      <c r="C400" s="273"/>
      <c r="D400" s="301" t="s">
        <v>1761</v>
      </c>
    </row>
    <row r="401" spans="1:9" x14ac:dyDescent="0.2">
      <c r="A401" s="249" t="s">
        <v>1876</v>
      </c>
      <c r="B401" s="332"/>
      <c r="C401" s="273"/>
      <c r="D401" s="301" t="s">
        <v>1877</v>
      </c>
    </row>
    <row r="402" spans="1:9" x14ac:dyDescent="0.2">
      <c r="A402" s="240" t="s">
        <v>1878</v>
      </c>
      <c r="B402" s="353"/>
      <c r="C402" s="272"/>
      <c r="D402" s="354" t="s">
        <v>1761</v>
      </c>
    </row>
    <row r="403" spans="1:9" x14ac:dyDescent="0.2">
      <c r="A403" s="240"/>
      <c r="B403" s="332"/>
      <c r="C403" s="273"/>
      <c r="D403" s="273"/>
    </row>
    <row r="404" spans="1:9" x14ac:dyDescent="0.2">
      <c r="A404" s="240" t="s">
        <v>1874</v>
      </c>
      <c r="B404" s="332"/>
      <c r="C404" s="273"/>
      <c r="D404" s="354" t="s">
        <v>1865</v>
      </c>
    </row>
    <row r="405" spans="1:9" ht="6.75" customHeight="1" x14ac:dyDescent="0.2">
      <c r="A405" s="240"/>
      <c r="B405" s="332"/>
      <c r="C405" s="273"/>
    </row>
    <row r="406" spans="1:9" x14ac:dyDescent="0.2">
      <c r="A406" s="309" t="s">
        <v>1879</v>
      </c>
      <c r="B406" s="355"/>
      <c r="C406" s="355"/>
      <c r="D406" s="355"/>
      <c r="E406" s="355"/>
      <c r="F406" s="355"/>
      <c r="G406" s="355"/>
      <c r="H406" s="355"/>
      <c r="I406" s="355"/>
    </row>
    <row r="407" spans="1:9" ht="6.75" customHeight="1" x14ac:dyDescent="0.2">
      <c r="A407" s="240"/>
      <c r="C407" s="356"/>
      <c r="D407" s="357"/>
      <c r="E407" s="356"/>
      <c r="F407" s="357"/>
      <c r="G407" s="358"/>
    </row>
    <row r="408" spans="1:9" x14ac:dyDescent="0.2">
      <c r="A408" s="359" t="s">
        <v>1880</v>
      </c>
      <c r="B408" s="360"/>
      <c r="C408" s="360"/>
      <c r="D408" s="360"/>
      <c r="E408" s="360"/>
      <c r="F408" s="360"/>
      <c r="G408" s="360"/>
      <c r="H408" s="360"/>
      <c r="I408" s="360"/>
    </row>
    <row r="409" spans="1:9" x14ac:dyDescent="0.2">
      <c r="A409" s="246"/>
      <c r="C409" s="361" t="s">
        <v>580</v>
      </c>
      <c r="D409" s="361" t="s">
        <v>1881</v>
      </c>
      <c r="E409" s="361" t="s">
        <v>1882</v>
      </c>
      <c r="F409" s="361" t="s">
        <v>1881</v>
      </c>
    </row>
    <row r="410" spans="1:9" x14ac:dyDescent="0.2">
      <c r="A410" s="238" t="s">
        <v>1883</v>
      </c>
      <c r="C410" s="362">
        <v>20891</v>
      </c>
      <c r="D410" s="363">
        <v>0.15252022311129282</v>
      </c>
      <c r="E410" s="362">
        <v>1308877302.5699906</v>
      </c>
      <c r="F410" s="363">
        <v>3.206510260073387E-2</v>
      </c>
      <c r="H410" s="334"/>
    </row>
    <row r="411" spans="1:9" x14ac:dyDescent="0.2">
      <c r="A411" s="238" t="s">
        <v>1884</v>
      </c>
      <c r="C411" s="362">
        <v>18464</v>
      </c>
      <c r="D411" s="363">
        <v>0.13480127325292759</v>
      </c>
      <c r="E411" s="362">
        <v>2316707953.4100075</v>
      </c>
      <c r="F411" s="363">
        <v>5.6755112244797866E-2</v>
      </c>
      <c r="H411" s="334"/>
    </row>
    <row r="412" spans="1:9" x14ac:dyDescent="0.2">
      <c r="A412" s="238" t="s">
        <v>1885</v>
      </c>
      <c r="C412" s="362">
        <v>18515</v>
      </c>
      <c r="D412" s="363">
        <v>0.13517361212510587</v>
      </c>
      <c r="E412" s="362">
        <v>3234284606.7699862</v>
      </c>
      <c r="F412" s="363">
        <v>7.9234063844199148E-2</v>
      </c>
      <c r="H412" s="334"/>
    </row>
    <row r="413" spans="1:9" x14ac:dyDescent="0.2">
      <c r="A413" s="238" t="s">
        <v>1886</v>
      </c>
      <c r="C413" s="362">
        <v>15819</v>
      </c>
      <c r="D413" s="363">
        <v>0.11549075723505534</v>
      </c>
      <c r="E413" s="362">
        <v>3549046685.1300149</v>
      </c>
      <c r="F413" s="363">
        <v>8.6945159695290097E-2</v>
      </c>
      <c r="H413" s="334"/>
    </row>
    <row r="414" spans="1:9" x14ac:dyDescent="0.2">
      <c r="A414" s="238" t="s">
        <v>1887</v>
      </c>
      <c r="C414" s="362">
        <v>12943</v>
      </c>
      <c r="D414" s="363">
        <v>9.449376514908156E-2</v>
      </c>
      <c r="E414" s="362">
        <v>3546166762.6499901</v>
      </c>
      <c r="F414" s="363">
        <v>8.6874606856133338E-2</v>
      </c>
      <c r="H414" s="334"/>
    </row>
    <row r="415" spans="1:9" x14ac:dyDescent="0.2">
      <c r="A415" s="238" t="s">
        <v>1888</v>
      </c>
      <c r="C415" s="362">
        <v>9920</v>
      </c>
      <c r="D415" s="363">
        <v>7.242356101977046E-2</v>
      </c>
      <c r="E415" s="362">
        <v>3214031496.3799977</v>
      </c>
      <c r="F415" s="363">
        <v>7.8737899641974987E-2</v>
      </c>
      <c r="H415" s="334"/>
    </row>
    <row r="416" spans="1:9" x14ac:dyDescent="0.2">
      <c r="A416" s="238" t="s">
        <v>1889</v>
      </c>
      <c r="C416" s="362">
        <v>8028</v>
      </c>
      <c r="D416" s="363">
        <v>5.8610518938177147E-2</v>
      </c>
      <c r="E416" s="362">
        <v>3002878827.0499997</v>
      </c>
      <c r="F416" s="363">
        <v>7.356504501825202E-2</v>
      </c>
      <c r="H416" s="334"/>
    </row>
    <row r="417" spans="1:9" x14ac:dyDescent="0.2">
      <c r="A417" s="238" t="s">
        <v>1890</v>
      </c>
      <c r="C417" s="362">
        <v>6415</v>
      </c>
      <c r="D417" s="363">
        <v>4.6834389510264869E-2</v>
      </c>
      <c r="E417" s="362">
        <v>2720238510.2199941</v>
      </c>
      <c r="F417" s="363">
        <v>6.664087363835032E-2</v>
      </c>
      <c r="H417" s="334"/>
    </row>
    <row r="418" spans="1:9" x14ac:dyDescent="0.2">
      <c r="A418" s="238" t="s">
        <v>1891</v>
      </c>
      <c r="C418" s="362">
        <v>5421</v>
      </c>
      <c r="D418" s="363">
        <v>3.9577431883888681E-2</v>
      </c>
      <c r="E418" s="362">
        <v>2570678313.2799983</v>
      </c>
      <c r="F418" s="363">
        <v>6.2976922059045981E-2</v>
      </c>
      <c r="H418" s="334"/>
    </row>
    <row r="419" spans="1:9" x14ac:dyDescent="0.2">
      <c r="A419" s="238" t="s">
        <v>1892</v>
      </c>
      <c r="C419" s="362">
        <v>4153</v>
      </c>
      <c r="D419" s="363">
        <v>3.0320065414829307E-2</v>
      </c>
      <c r="E419" s="362">
        <v>2175876592.7899961</v>
      </c>
      <c r="F419" s="363">
        <v>5.3305001207793204E-2</v>
      </c>
      <c r="H419" s="334"/>
    </row>
    <row r="420" spans="1:9" x14ac:dyDescent="0.2">
      <c r="A420" s="238" t="s">
        <v>1893</v>
      </c>
      <c r="C420" s="362">
        <v>3341</v>
      </c>
      <c r="D420" s="363">
        <v>2.4391846508775517E-2</v>
      </c>
      <c r="E420" s="362">
        <v>1916041611.8599949</v>
      </c>
      <c r="F420" s="363">
        <v>4.6939518892207939E-2</v>
      </c>
      <c r="H420" s="334"/>
    </row>
    <row r="421" spans="1:9" x14ac:dyDescent="0.2">
      <c r="A421" s="238" t="s">
        <v>1894</v>
      </c>
      <c r="C421" s="362">
        <v>2598</v>
      </c>
      <c r="D421" s="363">
        <v>1.8967380194492307E-2</v>
      </c>
      <c r="E421" s="362">
        <v>1621813433.3500044</v>
      </c>
      <c r="F421" s="363">
        <v>3.973146607211147E-2</v>
      </c>
      <c r="H421" s="334"/>
    </row>
    <row r="422" spans="1:9" x14ac:dyDescent="0.2">
      <c r="A422" s="238" t="s">
        <v>1895</v>
      </c>
      <c r="C422" s="362">
        <v>2068</v>
      </c>
      <c r="D422" s="363">
        <v>1.5097976228718278E-2</v>
      </c>
      <c r="E422" s="362">
        <v>1395279971.5500004</v>
      </c>
      <c r="F422" s="363">
        <v>3.4181810133503632E-2</v>
      </c>
      <c r="H422" s="334"/>
    </row>
    <row r="423" spans="1:9" x14ac:dyDescent="0.2">
      <c r="A423" s="238" t="s">
        <v>1896</v>
      </c>
      <c r="C423" s="362">
        <v>1637</v>
      </c>
      <c r="D423" s="363">
        <v>1.1951347720702041E-2</v>
      </c>
      <c r="E423" s="362">
        <v>1185436416.0199971</v>
      </c>
      <c r="F423" s="363">
        <v>2.9041026406136223E-2</v>
      </c>
      <c r="H423" s="334"/>
    </row>
    <row r="424" spans="1:9" x14ac:dyDescent="0.2">
      <c r="A424" s="238" t="s">
        <v>1897</v>
      </c>
      <c r="C424" s="362">
        <v>1273</v>
      </c>
      <c r="D424" s="363">
        <v>9.2938702800572388E-3</v>
      </c>
      <c r="E424" s="362">
        <v>985240279.17000043</v>
      </c>
      <c r="F424" s="363">
        <v>2.4136586810643706E-2</v>
      </c>
      <c r="H424" s="334"/>
    </row>
    <row r="425" spans="1:9" x14ac:dyDescent="0.2">
      <c r="A425" s="238" t="s">
        <v>1898</v>
      </c>
      <c r="C425" s="362">
        <v>961</v>
      </c>
      <c r="D425" s="363">
        <v>7.0160324737902633E-3</v>
      </c>
      <c r="E425" s="362">
        <v>792451657.13999999</v>
      </c>
      <c r="F425" s="363">
        <v>1.9413617794748879E-2</v>
      </c>
      <c r="H425" s="334"/>
    </row>
    <row r="426" spans="1:9" x14ac:dyDescent="0.2">
      <c r="A426" s="238" t="s">
        <v>1899</v>
      </c>
      <c r="C426" s="362">
        <v>798</v>
      </c>
      <c r="D426" s="363">
        <v>5.826008235259761E-3</v>
      </c>
      <c r="E426" s="362">
        <v>697537042.27000093</v>
      </c>
      <c r="F426" s="363">
        <v>1.7088383138956598E-2</v>
      </c>
      <c r="H426" s="334"/>
    </row>
    <row r="427" spans="1:9" x14ac:dyDescent="0.2">
      <c r="A427" s="238" t="s">
        <v>1900</v>
      </c>
      <c r="C427" s="362">
        <v>680</v>
      </c>
      <c r="D427" s="363">
        <v>4.9645182957100721E-3</v>
      </c>
      <c r="E427" s="362">
        <v>627866646.49999905</v>
      </c>
      <c r="F427" s="363">
        <v>1.5381585730053262E-2</v>
      </c>
      <c r="H427" s="334"/>
    </row>
    <row r="428" spans="1:9" x14ac:dyDescent="0.2">
      <c r="A428" s="238" t="s">
        <v>1901</v>
      </c>
      <c r="C428" s="362">
        <v>488</v>
      </c>
      <c r="D428" s="363">
        <v>3.5627719533919341E-3</v>
      </c>
      <c r="E428" s="362">
        <v>475012680.29000014</v>
      </c>
      <c r="F428" s="363">
        <v>1.1636942821333686E-2</v>
      </c>
      <c r="H428" s="334"/>
    </row>
    <row r="429" spans="1:9" x14ac:dyDescent="0.2">
      <c r="A429" s="238" t="s">
        <v>1902</v>
      </c>
      <c r="C429" s="362">
        <v>2559</v>
      </c>
      <c r="D429" s="363">
        <v>1.8682650468708935E-2</v>
      </c>
      <c r="E429" s="362">
        <v>3483903692.5799999</v>
      </c>
      <c r="F429" s="363">
        <v>8.534927539373359E-2</v>
      </c>
      <c r="H429" s="334"/>
    </row>
    <row r="430" spans="1:9" ht="13.5" thickBot="1" x14ac:dyDescent="0.25">
      <c r="A430" s="240" t="s">
        <v>87</v>
      </c>
      <c r="B430" s="240"/>
      <c r="C430" s="364">
        <v>136972</v>
      </c>
      <c r="D430" s="365">
        <v>1</v>
      </c>
      <c r="E430" s="364">
        <v>40819370480.97998</v>
      </c>
      <c r="F430" s="365">
        <v>0.99999999999999967</v>
      </c>
    </row>
    <row r="431" spans="1:9" ht="13.5" thickTop="1" x14ac:dyDescent="0.2">
      <c r="A431" s="240"/>
      <c r="C431" s="356"/>
      <c r="D431" s="357"/>
      <c r="E431" s="356"/>
      <c r="F431" s="357"/>
      <c r="G431" s="358"/>
    </row>
    <row r="432" spans="1:9" x14ac:dyDescent="0.2">
      <c r="A432" s="359" t="s">
        <v>1903</v>
      </c>
      <c r="B432" s="359"/>
      <c r="C432" s="359"/>
      <c r="D432" s="359"/>
      <c r="E432" s="359"/>
      <c r="F432" s="359"/>
      <c r="G432" s="359"/>
      <c r="H432" s="359"/>
      <c r="I432" s="359"/>
    </row>
    <row r="433" spans="1:9" x14ac:dyDescent="0.2">
      <c r="A433" s="246"/>
      <c r="C433" s="361" t="s">
        <v>580</v>
      </c>
      <c r="D433" s="361" t="s">
        <v>1881</v>
      </c>
      <c r="E433" s="361" t="s">
        <v>1882</v>
      </c>
      <c r="F433" s="361" t="s">
        <v>1881</v>
      </c>
      <c r="G433" s="248"/>
    </row>
    <row r="434" spans="1:9" x14ac:dyDescent="0.2">
      <c r="A434" s="238" t="s">
        <v>1618</v>
      </c>
      <c r="C434" s="362">
        <v>111440</v>
      </c>
      <c r="D434" s="363">
        <v>0.81359693952048595</v>
      </c>
      <c r="E434" s="362">
        <v>31086824691.209793</v>
      </c>
      <c r="F434" s="363">
        <v>0.76157040946270871</v>
      </c>
      <c r="G434" s="328"/>
    </row>
    <row r="435" spans="1:9" x14ac:dyDescent="0.2">
      <c r="A435" s="238" t="s">
        <v>1904</v>
      </c>
      <c r="C435" s="362">
        <v>25532</v>
      </c>
      <c r="D435" s="363">
        <v>0.18640306047951405</v>
      </c>
      <c r="E435" s="362">
        <v>9732545789.7700138</v>
      </c>
      <c r="F435" s="363">
        <v>0.23842959053729137</v>
      </c>
      <c r="G435" s="328"/>
    </row>
    <row r="436" spans="1:9" ht="13.5" thickBot="1" x14ac:dyDescent="0.25">
      <c r="A436" s="240" t="s">
        <v>87</v>
      </c>
      <c r="B436" s="240"/>
      <c r="C436" s="366">
        <v>136972</v>
      </c>
      <c r="D436" s="365">
        <v>1</v>
      </c>
      <c r="E436" s="366">
        <v>40819370480.980003</v>
      </c>
      <c r="F436" s="365">
        <v>1</v>
      </c>
      <c r="G436" s="358"/>
    </row>
    <row r="437" spans="1:9" s="396" customFormat="1" ht="13.5" thickTop="1" x14ac:dyDescent="0.2">
      <c r="A437" s="240"/>
      <c r="B437" s="240"/>
      <c r="C437" s="397"/>
      <c r="D437" s="398"/>
      <c r="E437" s="397"/>
      <c r="F437" s="398"/>
      <c r="G437" s="358"/>
    </row>
    <row r="438" spans="1:9" s="396" customFormat="1" x14ac:dyDescent="0.2">
      <c r="A438" s="359" t="s">
        <v>2047</v>
      </c>
      <c r="B438" s="359"/>
      <c r="C438" s="359"/>
      <c r="D438" s="359"/>
      <c r="E438" s="359"/>
      <c r="F438" s="359"/>
      <c r="G438" s="359"/>
      <c r="H438" s="359"/>
      <c r="I438" s="359"/>
    </row>
    <row r="439" spans="1:9" s="396" customFormat="1" ht="15" x14ac:dyDescent="0.25">
      <c r="A439" s="246"/>
      <c r="B439" s="205"/>
      <c r="C439" s="361" t="s">
        <v>580</v>
      </c>
      <c r="D439" s="361" t="s">
        <v>1881</v>
      </c>
      <c r="E439" s="361" t="s">
        <v>1882</v>
      </c>
      <c r="F439" s="361" t="s">
        <v>1881</v>
      </c>
      <c r="G439" s="358"/>
    </row>
    <row r="440" spans="1:9" s="396" customFormat="1" ht="15" x14ac:dyDescent="0.25">
      <c r="A440" s="396" t="s">
        <v>2048</v>
      </c>
      <c r="B440" s="205"/>
      <c r="C440" s="362">
        <v>126958</v>
      </c>
      <c r="D440" s="363">
        <v>0.92689016733346963</v>
      </c>
      <c r="E440" s="362">
        <v>35868632484</v>
      </c>
      <c r="F440" s="363">
        <v>0.87871596404691255</v>
      </c>
      <c r="G440" s="358"/>
    </row>
    <row r="441" spans="1:9" s="396" customFormat="1" ht="15" x14ac:dyDescent="0.25">
      <c r="A441" s="396" t="s">
        <v>2049</v>
      </c>
      <c r="B441" s="205"/>
      <c r="C441" s="362">
        <v>10014</v>
      </c>
      <c r="D441" s="363">
        <v>7.3109832666530386E-2</v>
      </c>
      <c r="E441" s="362">
        <v>4950737997</v>
      </c>
      <c r="F441" s="363">
        <v>0.12128403595308744</v>
      </c>
      <c r="G441" s="358"/>
    </row>
    <row r="442" spans="1:9" s="396" customFormat="1" ht="13.5" thickBot="1" x14ac:dyDescent="0.25">
      <c r="A442" s="240" t="s">
        <v>87</v>
      </c>
      <c r="B442" s="240"/>
      <c r="C442" s="366">
        <v>136972</v>
      </c>
      <c r="D442" s="365">
        <v>1</v>
      </c>
      <c r="E442" s="366">
        <v>40819370481</v>
      </c>
      <c r="F442" s="365">
        <v>1</v>
      </c>
      <c r="G442" s="358"/>
    </row>
    <row r="443" spans="1:9" s="399" customFormat="1" ht="6.75" customHeight="1" thickTop="1" x14ac:dyDescent="0.2">
      <c r="A443" s="240"/>
      <c r="B443" s="240"/>
      <c r="C443" s="397"/>
      <c r="D443" s="398"/>
      <c r="E443" s="397"/>
      <c r="F443" s="398"/>
      <c r="G443" s="358"/>
    </row>
    <row r="444" spans="1:9" s="399" customFormat="1" x14ac:dyDescent="0.2">
      <c r="A444" s="249" t="s">
        <v>2050</v>
      </c>
      <c r="B444" s="240"/>
      <c r="C444" s="397"/>
      <c r="D444" s="398"/>
      <c r="E444" s="397"/>
      <c r="F444" s="398"/>
      <c r="G444" s="358"/>
    </row>
    <row r="446" spans="1:9" x14ac:dyDescent="0.2">
      <c r="A446" s="359" t="s">
        <v>1905</v>
      </c>
      <c r="B446" s="359"/>
      <c r="C446" s="359"/>
      <c r="D446" s="359"/>
      <c r="E446" s="359"/>
      <c r="F446" s="359"/>
      <c r="G446" s="359"/>
      <c r="H446" s="359"/>
      <c r="I446" s="359"/>
    </row>
    <row r="447" spans="1:9" x14ac:dyDescent="0.2">
      <c r="A447" s="246"/>
      <c r="C447" s="361" t="s">
        <v>580</v>
      </c>
      <c r="D447" s="361" t="s">
        <v>1881</v>
      </c>
      <c r="E447" s="361" t="s">
        <v>1882</v>
      </c>
      <c r="F447" s="361" t="s">
        <v>1881</v>
      </c>
      <c r="G447" s="248"/>
    </row>
    <row r="448" spans="1:9" x14ac:dyDescent="0.2">
      <c r="A448" s="238" t="s">
        <v>1906</v>
      </c>
      <c r="C448" s="362">
        <v>27800</v>
      </c>
      <c r="D448" s="363">
        <v>0.20296118914814706</v>
      </c>
      <c r="E448" s="362">
        <v>7641607726.6300488</v>
      </c>
      <c r="F448" s="363">
        <v>0.18720542812365903</v>
      </c>
      <c r="G448" s="328"/>
    </row>
    <row r="449" spans="1:9" x14ac:dyDescent="0.2">
      <c r="A449" s="238" t="s">
        <v>1907</v>
      </c>
      <c r="C449" s="362">
        <v>109172</v>
      </c>
      <c r="D449" s="363">
        <v>0.79703881085185291</v>
      </c>
      <c r="E449" s="362">
        <v>33177762754.349621</v>
      </c>
      <c r="F449" s="363">
        <v>0.81279457187634097</v>
      </c>
      <c r="G449" s="328"/>
    </row>
    <row r="450" spans="1:9" ht="13.5" thickBot="1" x14ac:dyDescent="0.25">
      <c r="A450" s="240" t="s">
        <v>87</v>
      </c>
      <c r="B450" s="240"/>
      <c r="C450" s="366">
        <v>136972</v>
      </c>
      <c r="D450" s="365">
        <v>1</v>
      </c>
      <c r="E450" s="366">
        <v>40819370480.979668</v>
      </c>
      <c r="F450" s="365">
        <v>1</v>
      </c>
      <c r="G450" s="358"/>
    </row>
    <row r="451" spans="1:9" ht="13.5" thickTop="1" x14ac:dyDescent="0.2">
      <c r="A451" s="240"/>
      <c r="B451" s="240"/>
      <c r="C451" s="356"/>
      <c r="D451" s="358"/>
      <c r="E451" s="356"/>
      <c r="F451" s="358"/>
      <c r="G451" s="358"/>
    </row>
    <row r="452" spans="1:9" x14ac:dyDescent="0.2">
      <c r="A452" s="359" t="s">
        <v>1908</v>
      </c>
      <c r="B452" s="359"/>
      <c r="C452" s="359"/>
      <c r="D452" s="359"/>
      <c r="E452" s="359"/>
      <c r="F452" s="359"/>
      <c r="G452" s="359"/>
      <c r="H452" s="359"/>
      <c r="I452" s="359"/>
    </row>
    <row r="453" spans="1:9" x14ac:dyDescent="0.2">
      <c r="A453" s="246"/>
      <c r="C453" s="361" t="s">
        <v>580</v>
      </c>
      <c r="D453" s="361" t="s">
        <v>1881</v>
      </c>
      <c r="E453" s="361" t="s">
        <v>1882</v>
      </c>
      <c r="F453" s="361" t="s">
        <v>1881</v>
      </c>
      <c r="G453" s="248"/>
    </row>
    <row r="454" spans="1:9" x14ac:dyDescent="0.2">
      <c r="A454" s="238" t="s">
        <v>1909</v>
      </c>
      <c r="C454" s="362">
        <v>29208</v>
      </c>
      <c r="D454" s="363">
        <v>0.21324066232514674</v>
      </c>
      <c r="E454" s="362">
        <v>9351095111.4300003</v>
      </c>
      <c r="F454" s="363">
        <v>0.22908474582642555</v>
      </c>
      <c r="G454" s="328"/>
    </row>
    <row r="455" spans="1:9" x14ac:dyDescent="0.2">
      <c r="A455" s="238" t="s">
        <v>1910</v>
      </c>
      <c r="C455" s="362">
        <v>18377</v>
      </c>
      <c r="D455" s="363">
        <v>0.13416610694156469</v>
      </c>
      <c r="E455" s="362">
        <v>5143478290.3700047</v>
      </c>
      <c r="F455" s="363">
        <v>0.12600582100516802</v>
      </c>
      <c r="G455" s="328"/>
    </row>
    <row r="456" spans="1:9" x14ac:dyDescent="0.2">
      <c r="A456" s="238" t="s">
        <v>1911</v>
      </c>
      <c r="C456" s="362">
        <v>26702</v>
      </c>
      <c r="D456" s="363">
        <v>0.19494495225301522</v>
      </c>
      <c r="E456" s="362">
        <v>7143308732.7099962</v>
      </c>
      <c r="F456" s="363">
        <v>0.17499801316236513</v>
      </c>
      <c r="G456" s="328"/>
    </row>
    <row r="457" spans="1:9" x14ac:dyDescent="0.2">
      <c r="A457" s="238" t="s">
        <v>1912</v>
      </c>
      <c r="C457" s="362">
        <v>8991</v>
      </c>
      <c r="D457" s="363">
        <v>6.5641152936366562E-2</v>
      </c>
      <c r="E457" s="362">
        <v>2397453581.4199982</v>
      </c>
      <c r="F457" s="363">
        <v>5.8733232609187454E-2</v>
      </c>
      <c r="G457" s="328"/>
    </row>
    <row r="458" spans="1:9" x14ac:dyDescent="0.2">
      <c r="A458" s="238" t="s">
        <v>1913</v>
      </c>
      <c r="C458" s="362">
        <v>8294</v>
      </c>
      <c r="D458" s="363">
        <v>6.0552521683263735E-2</v>
      </c>
      <c r="E458" s="362">
        <v>1877623392.9500003</v>
      </c>
      <c r="F458" s="363">
        <v>4.5998342718805256E-2</v>
      </c>
      <c r="G458" s="328"/>
    </row>
    <row r="459" spans="1:9" x14ac:dyDescent="0.2">
      <c r="A459" s="238" t="s">
        <v>2035</v>
      </c>
      <c r="C459" s="362">
        <v>1815</v>
      </c>
      <c r="D459" s="363">
        <v>1.3250883392226149E-2</v>
      </c>
      <c r="E459" s="362">
        <v>397265883.76999986</v>
      </c>
      <c r="F459" s="363">
        <v>9.732288349598826E-3</v>
      </c>
      <c r="G459" s="328"/>
    </row>
    <row r="460" spans="1:9" s="395" customFormat="1" x14ac:dyDescent="0.2">
      <c r="A460" s="395" t="s">
        <v>2036</v>
      </c>
      <c r="C460" s="362">
        <v>3720</v>
      </c>
      <c r="D460" s="363">
        <v>2.7158835382413923E-2</v>
      </c>
      <c r="E460" s="362">
        <v>994719541.75999975</v>
      </c>
      <c r="F460" s="363">
        <v>2.4368811425533734E-2</v>
      </c>
      <c r="G460" s="328"/>
    </row>
    <row r="461" spans="1:9" s="395" customFormat="1" x14ac:dyDescent="0.2">
      <c r="A461" s="395" t="s">
        <v>2037</v>
      </c>
      <c r="C461" s="362">
        <v>6933</v>
      </c>
      <c r="D461" s="363">
        <v>5.0616184329644015E-2</v>
      </c>
      <c r="E461" s="362">
        <v>1828258749.6799998</v>
      </c>
      <c r="F461" s="363">
        <v>4.4788999147644545E-2</v>
      </c>
      <c r="G461" s="328"/>
    </row>
    <row r="462" spans="1:9" s="395" customFormat="1" x14ac:dyDescent="0.2">
      <c r="A462" s="395" t="s">
        <v>2038</v>
      </c>
      <c r="C462" s="362">
        <v>5866</v>
      </c>
      <c r="D462" s="363">
        <v>4.2826271062698942E-2</v>
      </c>
      <c r="E462" s="362">
        <v>1728277403.6400001</v>
      </c>
      <c r="F462" s="363">
        <v>4.2339638835079539E-2</v>
      </c>
      <c r="G462" s="328"/>
    </row>
    <row r="463" spans="1:9" s="395" customFormat="1" x14ac:dyDescent="0.2">
      <c r="A463" s="395" t="s">
        <v>2039</v>
      </c>
      <c r="C463" s="362">
        <v>27066</v>
      </c>
      <c r="D463" s="363">
        <v>0.19760242969366001</v>
      </c>
      <c r="E463" s="362">
        <v>9957889793.2499943</v>
      </c>
      <c r="F463" s="363">
        <v>0.24395010692019189</v>
      </c>
      <c r="G463" s="328"/>
    </row>
    <row r="464" spans="1:9" ht="13.5" thickBot="1" x14ac:dyDescent="0.25">
      <c r="A464" s="240" t="s">
        <v>87</v>
      </c>
      <c r="B464" s="240"/>
      <c r="C464" s="364">
        <v>136972</v>
      </c>
      <c r="D464" s="365">
        <v>1</v>
      </c>
      <c r="E464" s="364">
        <v>40819370480.979996</v>
      </c>
      <c r="F464" s="365">
        <v>1</v>
      </c>
      <c r="G464" s="358"/>
    </row>
    <row r="465" spans="1:9" ht="13.5" thickTop="1" x14ac:dyDescent="0.2"/>
    <row r="466" spans="1:9" x14ac:dyDescent="0.2">
      <c r="A466" s="359" t="s">
        <v>1914</v>
      </c>
      <c r="B466" s="359"/>
      <c r="C466" s="359"/>
      <c r="D466" s="359"/>
      <c r="E466" s="359"/>
      <c r="F466" s="359"/>
      <c r="G466" s="359"/>
      <c r="H466" s="359"/>
      <c r="I466" s="359"/>
    </row>
    <row r="467" spans="1:9" x14ac:dyDescent="0.2">
      <c r="A467" s="246"/>
      <c r="C467" s="361" t="s">
        <v>580</v>
      </c>
      <c r="D467" s="361" t="s">
        <v>1881</v>
      </c>
      <c r="E467" s="361" t="s">
        <v>1882</v>
      </c>
      <c r="F467" s="361" t="s">
        <v>1881</v>
      </c>
      <c r="G467" s="248"/>
    </row>
    <row r="468" spans="1:9" x14ac:dyDescent="0.2">
      <c r="A468" s="238" t="s">
        <v>1915</v>
      </c>
      <c r="C468" s="362">
        <v>10191</v>
      </c>
      <c r="D468" s="363">
        <v>7.4402067575854922E-2</v>
      </c>
      <c r="E468" s="362">
        <v>2687837388.5100002</v>
      </c>
      <c r="F468" s="363">
        <v>6.5847105353141366E-2</v>
      </c>
      <c r="G468" s="248"/>
    </row>
    <row r="469" spans="1:9" x14ac:dyDescent="0.2">
      <c r="A469" s="238" t="s">
        <v>1916</v>
      </c>
      <c r="C469" s="362">
        <v>16415</v>
      </c>
      <c r="D469" s="363">
        <v>0.11984201150600123</v>
      </c>
      <c r="E469" s="362">
        <v>4238453906.7800002</v>
      </c>
      <c r="F469" s="363">
        <v>0.10383437708219749</v>
      </c>
      <c r="G469" s="328"/>
    </row>
    <row r="470" spans="1:9" x14ac:dyDescent="0.2">
      <c r="A470" s="238" t="s">
        <v>1917</v>
      </c>
      <c r="C470" s="362">
        <v>39459</v>
      </c>
      <c r="D470" s="363">
        <v>0.28808077563297607</v>
      </c>
      <c r="E470" s="362">
        <v>11640615849.790001</v>
      </c>
      <c r="F470" s="363">
        <v>0.28517382097340283</v>
      </c>
      <c r="G470" s="328"/>
    </row>
    <row r="471" spans="1:9" x14ac:dyDescent="0.2">
      <c r="A471" s="238" t="s">
        <v>1918</v>
      </c>
      <c r="C471" s="362">
        <v>47533</v>
      </c>
      <c r="D471" s="363">
        <v>0.34702712963233362</v>
      </c>
      <c r="E471" s="362">
        <v>15885202617.610018</v>
      </c>
      <c r="F471" s="363">
        <v>0.38915844194637456</v>
      </c>
      <c r="G471" s="328"/>
    </row>
    <row r="472" spans="1:9" x14ac:dyDescent="0.2">
      <c r="A472" s="238" t="s">
        <v>1919</v>
      </c>
      <c r="C472" s="362">
        <v>8970</v>
      </c>
      <c r="D472" s="363">
        <v>6.5487836930175514E-2</v>
      </c>
      <c r="E472" s="362">
        <v>2454459360.0599999</v>
      </c>
      <c r="F472" s="363">
        <v>6.0129770036597384E-2</v>
      </c>
      <c r="G472" s="328"/>
    </row>
    <row r="473" spans="1:9" x14ac:dyDescent="0.2">
      <c r="A473" s="238" t="s">
        <v>1920</v>
      </c>
      <c r="C473" s="362">
        <v>9396</v>
      </c>
      <c r="D473" s="363">
        <v>6.8597961627193879E-2</v>
      </c>
      <c r="E473" s="362">
        <v>2652534339.6499991</v>
      </c>
      <c r="F473" s="363">
        <v>6.4982245154563578E-2</v>
      </c>
      <c r="G473" s="328"/>
    </row>
    <row r="474" spans="1:9" x14ac:dyDescent="0.2">
      <c r="A474" s="238" t="s">
        <v>1921</v>
      </c>
      <c r="C474" s="362">
        <v>1535</v>
      </c>
      <c r="D474" s="363">
        <v>1.1206669976345531E-2</v>
      </c>
      <c r="E474" s="362">
        <v>365256928.20999992</v>
      </c>
      <c r="F474" s="363">
        <v>8.9481274185792044E-3</v>
      </c>
      <c r="G474" s="328"/>
    </row>
    <row r="475" spans="1:9" x14ac:dyDescent="0.2">
      <c r="A475" s="238" t="s">
        <v>1922</v>
      </c>
      <c r="C475" s="362">
        <v>1693</v>
      </c>
      <c r="D475" s="363">
        <v>1.2360190403878165E-2</v>
      </c>
      <c r="E475" s="362">
        <v>419288028.38999987</v>
      </c>
      <c r="F475" s="363">
        <v>1.0271790658441662E-2</v>
      </c>
      <c r="G475" s="328"/>
    </row>
    <row r="476" spans="1:9" x14ac:dyDescent="0.2">
      <c r="A476" s="238" t="s">
        <v>1923</v>
      </c>
      <c r="C476" s="362">
        <v>1780</v>
      </c>
      <c r="D476" s="363">
        <v>1.2995356715241071E-2</v>
      </c>
      <c r="E476" s="362">
        <v>475722061.9800002</v>
      </c>
      <c r="F476" s="363">
        <v>1.1654321376701906E-2</v>
      </c>
      <c r="G476" s="328"/>
    </row>
    <row r="477" spans="1:9" ht="13.5" thickBot="1" x14ac:dyDescent="0.25">
      <c r="A477" s="240" t="s">
        <v>87</v>
      </c>
      <c r="B477" s="240"/>
      <c r="C477" s="364">
        <v>136972</v>
      </c>
      <c r="D477" s="365">
        <v>1</v>
      </c>
      <c r="E477" s="364">
        <v>40819370480.980019</v>
      </c>
      <c r="F477" s="365">
        <v>0.99999999999999978</v>
      </c>
      <c r="G477" s="358"/>
    </row>
    <row r="478" spans="1:9" ht="9" customHeight="1" thickTop="1" x14ac:dyDescent="0.2"/>
    <row r="479" spans="1:9" x14ac:dyDescent="0.2">
      <c r="A479" s="359" t="s">
        <v>1924</v>
      </c>
      <c r="B479" s="359"/>
      <c r="C479" s="359"/>
      <c r="D479" s="359"/>
      <c r="E479" s="359"/>
      <c r="F479" s="359"/>
      <c r="G479" s="359"/>
      <c r="H479" s="359"/>
      <c r="I479" s="359"/>
    </row>
    <row r="480" spans="1:9" x14ac:dyDescent="0.2">
      <c r="A480" s="246"/>
      <c r="C480" s="361" t="s">
        <v>580</v>
      </c>
      <c r="D480" s="361" t="s">
        <v>1881</v>
      </c>
      <c r="E480" s="361" t="s">
        <v>1882</v>
      </c>
      <c r="F480" s="361" t="s">
        <v>1881</v>
      </c>
      <c r="G480" s="367"/>
    </row>
    <row r="481" spans="1:9" x14ac:dyDescent="0.2">
      <c r="A481" s="305" t="s">
        <v>1925</v>
      </c>
      <c r="C481" s="362">
        <v>25490</v>
      </c>
      <c r="D481" s="363">
        <v>0.18609642846713198</v>
      </c>
      <c r="E481" s="362">
        <v>6472412940.0600224</v>
      </c>
      <c r="F481" s="363">
        <v>0.15856229196567101</v>
      </c>
      <c r="G481" s="328"/>
    </row>
    <row r="482" spans="1:9" x14ac:dyDescent="0.2">
      <c r="A482" s="305" t="s">
        <v>1926</v>
      </c>
      <c r="C482" s="362">
        <v>89142</v>
      </c>
      <c r="D482" s="363">
        <v>0.65080454399439303</v>
      </c>
      <c r="E482" s="362">
        <v>27663614854.809849</v>
      </c>
      <c r="F482" s="363">
        <v>0.67770802265801589</v>
      </c>
      <c r="G482" s="328"/>
    </row>
    <row r="483" spans="1:9" x14ac:dyDescent="0.2">
      <c r="A483" s="238" t="s">
        <v>1927</v>
      </c>
      <c r="C483" s="362">
        <v>7460</v>
      </c>
      <c r="D483" s="363">
        <v>5.4463686008819318E-2</v>
      </c>
      <c r="E483" s="362">
        <v>2063839667.4399972</v>
      </c>
      <c r="F483" s="363">
        <v>5.0560301227615963E-2</v>
      </c>
      <c r="G483" s="328"/>
    </row>
    <row r="484" spans="1:9" x14ac:dyDescent="0.2">
      <c r="A484" s="238" t="s">
        <v>85</v>
      </c>
      <c r="C484" s="362">
        <v>1123</v>
      </c>
      <c r="D484" s="363">
        <v>8.1987559501211921E-3</v>
      </c>
      <c r="E484" s="362">
        <v>184931093.76999983</v>
      </c>
      <c r="F484" s="363">
        <v>4.5304739291893307E-3</v>
      </c>
      <c r="G484" s="328"/>
    </row>
    <row r="485" spans="1:9" x14ac:dyDescent="0.2">
      <c r="A485" s="238" t="s">
        <v>1928</v>
      </c>
      <c r="C485" s="362">
        <v>7368</v>
      </c>
      <c r="D485" s="363">
        <v>5.3792015886458544E-2</v>
      </c>
      <c r="E485" s="362">
        <v>2391207068.7799973</v>
      </c>
      <c r="F485" s="363">
        <v>5.8580204461854711E-2</v>
      </c>
      <c r="G485" s="328"/>
    </row>
    <row r="486" spans="1:9" x14ac:dyDescent="0.2">
      <c r="A486" s="238" t="s">
        <v>1929</v>
      </c>
      <c r="C486" s="362">
        <v>6389</v>
      </c>
      <c r="D486" s="363">
        <v>4.6644569693075955E-2</v>
      </c>
      <c r="E486" s="362">
        <v>2043364856.1200054</v>
      </c>
      <c r="F486" s="363">
        <v>5.0058705757653185E-2</v>
      </c>
      <c r="G486" s="328"/>
    </row>
    <row r="487" spans="1:9" ht="13.5" thickBot="1" x14ac:dyDescent="0.25">
      <c r="A487" s="240" t="s">
        <v>87</v>
      </c>
      <c r="B487" s="240"/>
      <c r="C487" s="364">
        <v>136972</v>
      </c>
      <c r="D487" s="365">
        <v>1</v>
      </c>
      <c r="E487" s="364">
        <v>40819370480.979866</v>
      </c>
      <c r="F487" s="365">
        <v>1.0000000000000002</v>
      </c>
      <c r="G487" s="358"/>
    </row>
    <row r="488" spans="1:9" ht="7.5" customHeight="1" thickTop="1" x14ac:dyDescent="0.2"/>
    <row r="489" spans="1:9" x14ac:dyDescent="0.2">
      <c r="A489" s="359" t="s">
        <v>1930</v>
      </c>
      <c r="B489" s="359"/>
      <c r="C489" s="359"/>
      <c r="D489" s="359"/>
      <c r="E489" s="359"/>
      <c r="F489" s="359"/>
      <c r="G489" s="359"/>
      <c r="H489" s="359"/>
      <c r="I489" s="359"/>
    </row>
    <row r="490" spans="1:9" ht="15.75" customHeight="1" x14ac:dyDescent="0.2">
      <c r="A490" s="238" t="s">
        <v>1931</v>
      </c>
    </row>
    <row r="491" spans="1:9" ht="9.75" customHeight="1" x14ac:dyDescent="0.2"/>
    <row r="492" spans="1:9" x14ac:dyDescent="0.2">
      <c r="A492" s="240" t="s">
        <v>1932</v>
      </c>
    </row>
    <row r="493" spans="1:9" x14ac:dyDescent="0.2">
      <c r="A493" s="240" t="s">
        <v>1933</v>
      </c>
    </row>
    <row r="494" spans="1:9" x14ac:dyDescent="0.2">
      <c r="A494" s="305" t="s">
        <v>1934</v>
      </c>
      <c r="C494" s="361" t="s">
        <v>1935</v>
      </c>
      <c r="D494" s="361" t="s">
        <v>1936</v>
      </c>
      <c r="E494" s="361" t="s">
        <v>1937</v>
      </c>
      <c r="F494" s="361" t="s">
        <v>1938</v>
      </c>
      <c r="G494" s="361" t="s">
        <v>1939</v>
      </c>
      <c r="H494" s="361" t="s">
        <v>85</v>
      </c>
      <c r="I494" s="361" t="s">
        <v>87</v>
      </c>
    </row>
    <row r="495" spans="1:9" x14ac:dyDescent="0.2">
      <c r="A495" s="238" t="s">
        <v>1940</v>
      </c>
      <c r="C495" s="362">
        <v>593527592.99000001</v>
      </c>
      <c r="D495" s="362">
        <v>115913992.68000001</v>
      </c>
      <c r="E495" s="362">
        <v>1707145232.05</v>
      </c>
      <c r="F495" s="362">
        <v>122185532.37</v>
      </c>
      <c r="G495" s="362">
        <v>57439848.770000003</v>
      </c>
      <c r="H495" s="362">
        <v>0</v>
      </c>
      <c r="I495" s="362">
        <v>2596212198.8600001</v>
      </c>
    </row>
    <row r="496" spans="1:9" x14ac:dyDescent="0.2">
      <c r="A496" s="238" t="s">
        <v>1941</v>
      </c>
      <c r="C496" s="362">
        <v>1107585715.3399999</v>
      </c>
      <c r="D496" s="362">
        <v>230683779.38</v>
      </c>
      <c r="E496" s="362">
        <v>3685102490.6700001</v>
      </c>
      <c r="F496" s="362">
        <v>287585760.06</v>
      </c>
      <c r="G496" s="362">
        <v>159020518.72999999</v>
      </c>
      <c r="H496" s="362">
        <v>0</v>
      </c>
      <c r="I496" s="362">
        <v>5469978264.1799994</v>
      </c>
    </row>
    <row r="497" spans="1:9" x14ac:dyDescent="0.2">
      <c r="A497" s="238" t="s">
        <v>1942</v>
      </c>
      <c r="C497" s="362">
        <v>1339511633.1600001</v>
      </c>
      <c r="D497" s="362">
        <v>461540064.58999997</v>
      </c>
      <c r="E497" s="362">
        <v>4811040046.3500004</v>
      </c>
      <c r="F497" s="362">
        <v>751322894.48000002</v>
      </c>
      <c r="G497" s="362">
        <v>321560455.19999999</v>
      </c>
      <c r="H497" s="362">
        <v>0</v>
      </c>
      <c r="I497" s="362">
        <v>7684975093.7799997</v>
      </c>
    </row>
    <row r="498" spans="1:9" x14ac:dyDescent="0.2">
      <c r="A498" s="238" t="s">
        <v>1943</v>
      </c>
      <c r="C498" s="362">
        <v>1393219667.04</v>
      </c>
      <c r="D498" s="362">
        <v>771972754.41999996</v>
      </c>
      <c r="E498" s="362">
        <v>5460922111.25</v>
      </c>
      <c r="F498" s="362">
        <v>755104243.29999995</v>
      </c>
      <c r="G498" s="362">
        <v>380046034.86000001</v>
      </c>
      <c r="H498" s="362">
        <v>0</v>
      </c>
      <c r="I498" s="362">
        <v>8761264810.8700008</v>
      </c>
    </row>
    <row r="499" spans="1:9" x14ac:dyDescent="0.2">
      <c r="A499" s="238" t="s">
        <v>1944</v>
      </c>
      <c r="C499" s="362">
        <v>776373146.21000004</v>
      </c>
      <c r="D499" s="362">
        <v>630594554.27999997</v>
      </c>
      <c r="E499" s="362">
        <v>2301484551.4000001</v>
      </c>
      <c r="F499" s="362">
        <v>333964410.50999999</v>
      </c>
      <c r="G499" s="362">
        <v>286504584.94</v>
      </c>
      <c r="H499" s="362">
        <v>0</v>
      </c>
      <c r="I499" s="362">
        <v>4328921247.3400002</v>
      </c>
    </row>
    <row r="500" spans="1:9" x14ac:dyDescent="0.2">
      <c r="A500" s="238" t="s">
        <v>1945</v>
      </c>
      <c r="C500" s="362">
        <v>584216226.09000003</v>
      </c>
      <c r="D500" s="362">
        <v>807717446.46000004</v>
      </c>
      <c r="E500" s="362">
        <v>2121353077.9000001</v>
      </c>
      <c r="F500" s="362">
        <v>275690862.69999999</v>
      </c>
      <c r="G500" s="362">
        <v>316824368.30000001</v>
      </c>
      <c r="H500" s="362">
        <v>0</v>
      </c>
      <c r="I500" s="362">
        <v>4105801981.4500003</v>
      </c>
    </row>
    <row r="501" spans="1:9" x14ac:dyDescent="0.2">
      <c r="A501" s="238" t="s">
        <v>1946</v>
      </c>
      <c r="B501" s="240"/>
      <c r="C501" s="362">
        <v>349999287.35000002</v>
      </c>
      <c r="D501" s="362">
        <v>722522570.95000005</v>
      </c>
      <c r="E501" s="362">
        <v>1744239694.5899999</v>
      </c>
      <c r="F501" s="362">
        <v>208492764.21000001</v>
      </c>
      <c r="G501" s="362">
        <v>241849496.33000001</v>
      </c>
      <c r="H501" s="362">
        <v>0</v>
      </c>
      <c r="I501" s="362">
        <v>3267103813.4299998</v>
      </c>
    </row>
    <row r="502" spans="1:9" x14ac:dyDescent="0.2">
      <c r="A502" s="238" t="s">
        <v>1947</v>
      </c>
      <c r="C502" s="362">
        <v>224880286.30000001</v>
      </c>
      <c r="D502" s="362">
        <v>647518800.40999997</v>
      </c>
      <c r="E502" s="362">
        <v>1122767624.5799999</v>
      </c>
      <c r="F502" s="362">
        <v>176951637.91</v>
      </c>
      <c r="G502" s="362">
        <v>108178423.98</v>
      </c>
      <c r="H502" s="362">
        <v>0</v>
      </c>
      <c r="I502" s="362">
        <v>2280296773.1799998</v>
      </c>
    </row>
    <row r="503" spans="1:9" x14ac:dyDescent="0.2">
      <c r="A503" s="238" t="s">
        <v>1948</v>
      </c>
      <c r="C503" s="362">
        <v>117100375.45999999</v>
      </c>
      <c r="D503" s="362">
        <v>347158911.85000002</v>
      </c>
      <c r="E503" s="362">
        <v>542381803.00999999</v>
      </c>
      <c r="F503" s="362">
        <v>103581562.95999999</v>
      </c>
      <c r="G503" s="362">
        <v>101286022.95999999</v>
      </c>
      <c r="H503" s="362">
        <v>0</v>
      </c>
      <c r="I503" s="362">
        <v>1211508676.24</v>
      </c>
    </row>
    <row r="504" spans="1:9" x14ac:dyDescent="0.2">
      <c r="A504" s="238" t="s">
        <v>1949</v>
      </c>
      <c r="C504" s="362">
        <v>54940150.469999999</v>
      </c>
      <c r="D504" s="362">
        <v>104756127.93000001</v>
      </c>
      <c r="E504" s="362">
        <v>281190738.13</v>
      </c>
      <c r="F504" s="362">
        <v>34529858.340000004</v>
      </c>
      <c r="G504" s="362">
        <v>39187234.579999998</v>
      </c>
      <c r="H504" s="362">
        <v>0</v>
      </c>
      <c r="I504" s="362">
        <v>514604109.44999999</v>
      </c>
    </row>
    <row r="505" spans="1:9" x14ac:dyDescent="0.2">
      <c r="A505" s="238" t="s">
        <v>1950</v>
      </c>
      <c r="C505" s="368">
        <v>38817540.609999999</v>
      </c>
      <c r="D505" s="368">
        <v>69778865.319999993</v>
      </c>
      <c r="E505" s="368">
        <v>301948762.86000001</v>
      </c>
      <c r="F505" s="368">
        <v>6561824.9000000004</v>
      </c>
      <c r="G505" s="368">
        <v>23765631.379999999</v>
      </c>
      <c r="H505" s="368">
        <v>0</v>
      </c>
      <c r="I505" s="368">
        <v>440872625.06999999</v>
      </c>
    </row>
    <row r="506" spans="1:9" x14ac:dyDescent="0.2">
      <c r="A506" s="238" t="s">
        <v>87</v>
      </c>
      <c r="C506" s="323">
        <v>6580171621.0200005</v>
      </c>
      <c r="D506" s="323">
        <v>4910157868.2700005</v>
      </c>
      <c r="E506" s="323">
        <v>24079576132.790001</v>
      </c>
      <c r="F506" s="323">
        <v>3055971351.7400002</v>
      </c>
      <c r="G506" s="323">
        <v>2035662620.03</v>
      </c>
      <c r="H506" s="323">
        <v>0</v>
      </c>
      <c r="I506" s="323">
        <v>40661539593.849998</v>
      </c>
    </row>
    <row r="507" spans="1:9" x14ac:dyDescent="0.2">
      <c r="C507" s="323"/>
      <c r="D507" s="323"/>
      <c r="E507" s="323"/>
      <c r="F507" s="323"/>
      <c r="G507" s="323"/>
      <c r="H507" s="323"/>
      <c r="I507" s="323"/>
    </row>
    <row r="508" spans="1:9" x14ac:dyDescent="0.2">
      <c r="A508" s="240" t="s">
        <v>1932</v>
      </c>
      <c r="C508" s="323"/>
      <c r="D508" s="323"/>
      <c r="E508" s="323"/>
      <c r="F508" s="323"/>
      <c r="G508" s="323"/>
      <c r="H508" s="323"/>
      <c r="I508" s="323"/>
    </row>
    <row r="509" spans="1:9" x14ac:dyDescent="0.2">
      <c r="A509" s="240" t="s">
        <v>1951</v>
      </c>
    </row>
    <row r="510" spans="1:9" x14ac:dyDescent="0.2">
      <c r="A510" s="305" t="s">
        <v>1934</v>
      </c>
      <c r="C510" s="361" t="s">
        <v>1935</v>
      </c>
      <c r="D510" s="361" t="s">
        <v>1936</v>
      </c>
      <c r="E510" s="361" t="s">
        <v>1937</v>
      </c>
      <c r="F510" s="361" t="s">
        <v>1938</v>
      </c>
      <c r="G510" s="361" t="s">
        <v>1939</v>
      </c>
      <c r="H510" s="361" t="s">
        <v>85</v>
      </c>
      <c r="I510" s="361" t="s">
        <v>87</v>
      </c>
    </row>
    <row r="511" spans="1:9" x14ac:dyDescent="0.2">
      <c r="A511" s="238" t="s">
        <v>1940</v>
      </c>
      <c r="C511" s="362">
        <v>1093422.2</v>
      </c>
      <c r="D511" s="362">
        <v>22799.87</v>
      </c>
      <c r="E511" s="362">
        <v>1421075.68</v>
      </c>
      <c r="F511" s="362">
        <v>104656.9</v>
      </c>
      <c r="G511" s="362">
        <v>89881.09</v>
      </c>
      <c r="H511" s="362">
        <v>0</v>
      </c>
      <c r="I511" s="323">
        <v>2731835.7399999998</v>
      </c>
    </row>
    <row r="512" spans="1:9" x14ac:dyDescent="0.2">
      <c r="A512" s="238" t="s">
        <v>1941</v>
      </c>
      <c r="C512" s="362">
        <v>1821258.33</v>
      </c>
      <c r="D512" s="362">
        <v>0</v>
      </c>
      <c r="E512" s="362">
        <v>8233113.1299999999</v>
      </c>
      <c r="F512" s="362">
        <v>1046354.44</v>
      </c>
      <c r="G512" s="362">
        <v>281338.84999999998</v>
      </c>
      <c r="H512" s="362">
        <v>0</v>
      </c>
      <c r="I512" s="323">
        <v>11382064.75</v>
      </c>
    </row>
    <row r="513" spans="1:9" x14ac:dyDescent="0.2">
      <c r="A513" s="238" t="s">
        <v>1942</v>
      </c>
      <c r="C513" s="362">
        <v>3492059.77</v>
      </c>
      <c r="D513" s="362">
        <v>1479758.19</v>
      </c>
      <c r="E513" s="362">
        <v>8158724.0899999999</v>
      </c>
      <c r="F513" s="362">
        <v>970487.28</v>
      </c>
      <c r="G513" s="362">
        <v>519864.58</v>
      </c>
      <c r="H513" s="362">
        <v>0</v>
      </c>
      <c r="I513" s="323">
        <v>14620893.91</v>
      </c>
    </row>
    <row r="514" spans="1:9" x14ac:dyDescent="0.2">
      <c r="A514" s="238" t="s">
        <v>1943</v>
      </c>
      <c r="C514" s="362">
        <v>894480.92</v>
      </c>
      <c r="D514" s="362">
        <v>1954720.18</v>
      </c>
      <c r="E514" s="362">
        <v>9132945.5999999996</v>
      </c>
      <c r="F514" s="362">
        <v>2260418.5</v>
      </c>
      <c r="G514" s="362">
        <v>523460.44</v>
      </c>
      <c r="H514" s="362">
        <v>0</v>
      </c>
      <c r="I514" s="323">
        <v>14766025.639999999</v>
      </c>
    </row>
    <row r="515" spans="1:9" x14ac:dyDescent="0.2">
      <c r="A515" s="238" t="s">
        <v>1944</v>
      </c>
      <c r="C515" s="362">
        <v>1031256.67</v>
      </c>
      <c r="D515" s="362">
        <v>1787028.6</v>
      </c>
      <c r="E515" s="362">
        <v>2864809.61</v>
      </c>
      <c r="F515" s="362">
        <v>1008066.15</v>
      </c>
      <c r="G515" s="362">
        <v>1171721.43</v>
      </c>
      <c r="H515" s="362">
        <v>0</v>
      </c>
      <c r="I515" s="323">
        <v>7862882.46</v>
      </c>
    </row>
    <row r="516" spans="1:9" x14ac:dyDescent="0.2">
      <c r="A516" s="238" t="s">
        <v>1945</v>
      </c>
      <c r="C516" s="362">
        <v>2702502.23</v>
      </c>
      <c r="D516" s="362">
        <v>2016854.02</v>
      </c>
      <c r="E516" s="362">
        <v>6045009.1299999999</v>
      </c>
      <c r="F516" s="362">
        <v>1295236.98</v>
      </c>
      <c r="G516" s="362">
        <v>363215.82</v>
      </c>
      <c r="H516" s="362">
        <v>0</v>
      </c>
      <c r="I516" s="323">
        <v>12422818.18</v>
      </c>
    </row>
    <row r="517" spans="1:9" x14ac:dyDescent="0.2">
      <c r="A517" s="238" t="s">
        <v>1946</v>
      </c>
      <c r="B517" s="240"/>
      <c r="C517" s="362">
        <v>378900.64</v>
      </c>
      <c r="D517" s="362">
        <v>1014257.73</v>
      </c>
      <c r="E517" s="362">
        <v>3949748.64</v>
      </c>
      <c r="F517" s="362">
        <v>346400.43</v>
      </c>
      <c r="G517" s="362">
        <v>502942.25</v>
      </c>
      <c r="H517" s="362">
        <v>0</v>
      </c>
      <c r="I517" s="323">
        <v>6192249.6899999995</v>
      </c>
    </row>
    <row r="518" spans="1:9" x14ac:dyDescent="0.2">
      <c r="A518" s="238" t="s">
        <v>1947</v>
      </c>
      <c r="C518" s="362">
        <v>0</v>
      </c>
      <c r="D518" s="362">
        <v>2188116.84</v>
      </c>
      <c r="E518" s="362">
        <v>3306491.49</v>
      </c>
      <c r="F518" s="362">
        <v>0</v>
      </c>
      <c r="G518" s="362">
        <v>233551.6</v>
      </c>
      <c r="H518" s="362">
        <v>0</v>
      </c>
      <c r="I518" s="323">
        <v>5728159.9299999997</v>
      </c>
    </row>
    <row r="519" spans="1:9" x14ac:dyDescent="0.2">
      <c r="A519" s="238" t="s">
        <v>1948</v>
      </c>
      <c r="C519" s="362">
        <v>0</v>
      </c>
      <c r="D519" s="362">
        <v>142031.95000000001</v>
      </c>
      <c r="E519" s="362">
        <v>938456.19</v>
      </c>
      <c r="F519" s="362">
        <v>168274.88</v>
      </c>
      <c r="G519" s="362">
        <v>0</v>
      </c>
      <c r="H519" s="362">
        <v>0</v>
      </c>
      <c r="I519" s="323">
        <v>1248763.02</v>
      </c>
    </row>
    <row r="520" spans="1:9" x14ac:dyDescent="0.2">
      <c r="A520" s="238" t="s">
        <v>1949</v>
      </c>
      <c r="C520" s="362">
        <v>0</v>
      </c>
      <c r="D520" s="362">
        <v>0</v>
      </c>
      <c r="E520" s="362">
        <v>467854.12</v>
      </c>
      <c r="F520" s="362">
        <v>0</v>
      </c>
      <c r="G520" s="362">
        <v>492287.78</v>
      </c>
      <c r="H520" s="362">
        <v>0</v>
      </c>
      <c r="I520" s="323">
        <v>960141.9</v>
      </c>
    </row>
    <row r="521" spans="1:9" x14ac:dyDescent="0.2">
      <c r="A521" s="238" t="s">
        <v>1950</v>
      </c>
      <c r="C521" s="368">
        <v>0</v>
      </c>
      <c r="D521" s="368">
        <v>531618.52</v>
      </c>
      <c r="E521" s="368">
        <v>664570.06999999995</v>
      </c>
      <c r="F521" s="368">
        <v>0</v>
      </c>
      <c r="G521" s="368">
        <v>0</v>
      </c>
      <c r="H521" s="368">
        <v>0</v>
      </c>
      <c r="I521" s="368">
        <v>1196188.5899999999</v>
      </c>
    </row>
    <row r="522" spans="1:9" x14ac:dyDescent="0.2">
      <c r="A522" s="238" t="s">
        <v>87</v>
      </c>
      <c r="C522" s="323">
        <v>11413880.760000002</v>
      </c>
      <c r="D522" s="323">
        <v>11137185.899999999</v>
      </c>
      <c r="E522" s="323">
        <v>45182797.75</v>
      </c>
      <c r="F522" s="323">
        <v>7199895.5599999996</v>
      </c>
      <c r="G522" s="323">
        <v>4178263.84</v>
      </c>
      <c r="H522" s="323">
        <v>0</v>
      </c>
      <c r="I522" s="323">
        <v>79112023.810000002</v>
      </c>
    </row>
    <row r="523" spans="1:9" x14ac:dyDescent="0.2">
      <c r="C523" s="323"/>
      <c r="D523" s="323"/>
      <c r="E523" s="323"/>
      <c r="F523" s="323"/>
      <c r="G523" s="323"/>
      <c r="H523" s="323"/>
      <c r="I523" s="323"/>
    </row>
    <row r="524" spans="1:9" x14ac:dyDescent="0.2">
      <c r="A524" s="240" t="s">
        <v>1932</v>
      </c>
      <c r="C524" s="323"/>
      <c r="D524" s="323"/>
      <c r="E524" s="323"/>
      <c r="F524" s="323"/>
      <c r="G524" s="323"/>
      <c r="H524" s="323"/>
      <c r="I524" s="323"/>
    </row>
    <row r="525" spans="1:9" x14ac:dyDescent="0.2">
      <c r="A525" s="240" t="s">
        <v>1952</v>
      </c>
    </row>
    <row r="526" spans="1:9" x14ac:dyDescent="0.2">
      <c r="A526" s="305" t="s">
        <v>1934</v>
      </c>
      <c r="C526" s="361" t="s">
        <v>1935</v>
      </c>
      <c r="D526" s="361" t="s">
        <v>1936</v>
      </c>
      <c r="E526" s="361" t="s">
        <v>1937</v>
      </c>
      <c r="F526" s="361" t="s">
        <v>1938</v>
      </c>
      <c r="G526" s="361" t="s">
        <v>1939</v>
      </c>
      <c r="H526" s="361" t="s">
        <v>85</v>
      </c>
      <c r="I526" s="361" t="s">
        <v>87</v>
      </c>
    </row>
    <row r="527" spans="1:9" x14ac:dyDescent="0.2">
      <c r="A527" s="238" t="s">
        <v>1940</v>
      </c>
      <c r="C527" s="362">
        <v>0</v>
      </c>
      <c r="D527" s="362">
        <v>953.12</v>
      </c>
      <c r="E527" s="362">
        <v>527771.18000000005</v>
      </c>
      <c r="F527" s="362">
        <v>104318.3</v>
      </c>
      <c r="G527" s="362">
        <v>0</v>
      </c>
      <c r="H527" s="362">
        <v>0</v>
      </c>
      <c r="I527" s="323">
        <v>633042.60000000009</v>
      </c>
    </row>
    <row r="528" spans="1:9" x14ac:dyDescent="0.2">
      <c r="A528" s="238" t="s">
        <v>1941</v>
      </c>
      <c r="C528" s="362">
        <v>0</v>
      </c>
      <c r="D528" s="362">
        <v>0</v>
      </c>
      <c r="E528" s="362">
        <v>3025116.67</v>
      </c>
      <c r="F528" s="362">
        <v>435694.94</v>
      </c>
      <c r="G528" s="362">
        <v>316068.32</v>
      </c>
      <c r="H528" s="362">
        <v>0</v>
      </c>
      <c r="I528" s="323">
        <v>3776879.9299999997</v>
      </c>
    </row>
    <row r="529" spans="1:9" x14ac:dyDescent="0.2">
      <c r="A529" s="238" t="s">
        <v>1942</v>
      </c>
      <c r="C529" s="362">
        <v>339206.02</v>
      </c>
      <c r="D529" s="362">
        <v>0</v>
      </c>
      <c r="E529" s="362">
        <v>2301717.14</v>
      </c>
      <c r="F529" s="362">
        <v>778206.6</v>
      </c>
      <c r="G529" s="362">
        <v>280821.71999999997</v>
      </c>
      <c r="H529" s="362">
        <v>0</v>
      </c>
      <c r="I529" s="323">
        <v>3699951.4800000004</v>
      </c>
    </row>
    <row r="530" spans="1:9" x14ac:dyDescent="0.2">
      <c r="A530" s="238" t="s">
        <v>1943</v>
      </c>
      <c r="C530" s="362">
        <v>2460892.13</v>
      </c>
      <c r="D530" s="362">
        <v>1118027.6399999999</v>
      </c>
      <c r="E530" s="362">
        <v>6044030.2400000002</v>
      </c>
      <c r="F530" s="362">
        <v>1066091.5</v>
      </c>
      <c r="G530" s="362">
        <v>237991.42</v>
      </c>
      <c r="H530" s="362">
        <v>0</v>
      </c>
      <c r="I530" s="323">
        <v>10927032.93</v>
      </c>
    </row>
    <row r="531" spans="1:9" x14ac:dyDescent="0.2">
      <c r="A531" s="238" t="s">
        <v>1944</v>
      </c>
      <c r="C531" s="362">
        <v>982122.46</v>
      </c>
      <c r="D531" s="362">
        <v>307522.46000000002</v>
      </c>
      <c r="E531" s="362">
        <v>3549462.9</v>
      </c>
      <c r="F531" s="362">
        <v>655671.06999999995</v>
      </c>
      <c r="G531" s="362">
        <v>128236.93</v>
      </c>
      <c r="H531" s="362">
        <v>0</v>
      </c>
      <c r="I531" s="323">
        <v>5623015.8200000003</v>
      </c>
    </row>
    <row r="532" spans="1:9" x14ac:dyDescent="0.2">
      <c r="A532" s="238" t="s">
        <v>1945</v>
      </c>
      <c r="C532" s="362">
        <v>0</v>
      </c>
      <c r="D532" s="362">
        <v>325481.83</v>
      </c>
      <c r="E532" s="362">
        <v>577156.71</v>
      </c>
      <c r="F532" s="362">
        <v>436399.34</v>
      </c>
      <c r="G532" s="362">
        <v>246924.72</v>
      </c>
      <c r="H532" s="362">
        <v>0</v>
      </c>
      <c r="I532" s="323">
        <v>1585962.6</v>
      </c>
    </row>
    <row r="533" spans="1:9" x14ac:dyDescent="0.2">
      <c r="A533" s="238" t="s">
        <v>1946</v>
      </c>
      <c r="B533" s="240"/>
      <c r="C533" s="362">
        <v>0</v>
      </c>
      <c r="D533" s="362">
        <v>220141.06</v>
      </c>
      <c r="E533" s="362">
        <v>1325353.6399999999</v>
      </c>
      <c r="F533" s="362">
        <v>155349.45000000001</v>
      </c>
      <c r="G533" s="362">
        <v>129208.65</v>
      </c>
      <c r="H533" s="362">
        <v>0</v>
      </c>
      <c r="I533" s="323">
        <v>1830052.7999999998</v>
      </c>
    </row>
    <row r="534" spans="1:9" x14ac:dyDescent="0.2">
      <c r="A534" s="238" t="s">
        <v>1947</v>
      </c>
      <c r="C534" s="362">
        <v>0</v>
      </c>
      <c r="D534" s="362">
        <v>0</v>
      </c>
      <c r="E534" s="362">
        <v>1223610.18</v>
      </c>
      <c r="F534" s="362">
        <v>117016.71</v>
      </c>
      <c r="G534" s="362">
        <v>0</v>
      </c>
      <c r="H534" s="362">
        <v>0</v>
      </c>
      <c r="I534" s="323">
        <v>1340626.8899999999</v>
      </c>
    </row>
    <row r="535" spans="1:9" x14ac:dyDescent="0.2">
      <c r="A535" s="238" t="s">
        <v>1948</v>
      </c>
      <c r="C535" s="362">
        <v>0</v>
      </c>
      <c r="D535" s="362">
        <v>0</v>
      </c>
      <c r="E535" s="362">
        <v>0</v>
      </c>
      <c r="F535" s="362">
        <v>0</v>
      </c>
      <c r="G535" s="362">
        <v>0</v>
      </c>
      <c r="H535" s="362">
        <v>0</v>
      </c>
      <c r="I535" s="323">
        <v>0</v>
      </c>
    </row>
    <row r="536" spans="1:9" x14ac:dyDescent="0.2">
      <c r="A536" s="238" t="s">
        <v>1949</v>
      </c>
      <c r="C536" s="362">
        <v>0</v>
      </c>
      <c r="D536" s="362">
        <v>0</v>
      </c>
      <c r="E536" s="362">
        <v>0</v>
      </c>
      <c r="F536" s="362">
        <v>0</v>
      </c>
      <c r="G536" s="362">
        <v>0</v>
      </c>
      <c r="H536" s="362">
        <v>0</v>
      </c>
      <c r="I536" s="323">
        <v>0</v>
      </c>
    </row>
    <row r="537" spans="1:9" x14ac:dyDescent="0.2">
      <c r="A537" s="238" t="s">
        <v>1950</v>
      </c>
      <c r="C537" s="368">
        <v>0</v>
      </c>
      <c r="D537" s="368">
        <v>0</v>
      </c>
      <c r="E537" s="368">
        <v>0</v>
      </c>
      <c r="F537" s="368">
        <v>0</v>
      </c>
      <c r="G537" s="368">
        <v>0</v>
      </c>
      <c r="H537" s="368">
        <v>0</v>
      </c>
      <c r="I537" s="368">
        <v>0</v>
      </c>
    </row>
    <row r="538" spans="1:9" x14ac:dyDescent="0.2">
      <c r="A538" s="238" t="s">
        <v>87</v>
      </c>
      <c r="C538" s="323">
        <v>3782220.61</v>
      </c>
      <c r="D538" s="323">
        <v>1972126.11</v>
      </c>
      <c r="E538" s="323">
        <v>18574218.66</v>
      </c>
      <c r="F538" s="323">
        <v>3748747.9099999997</v>
      </c>
      <c r="G538" s="323">
        <v>1339251.76</v>
      </c>
      <c r="H538" s="323">
        <v>0</v>
      </c>
      <c r="I538" s="323">
        <v>29416565.050000001</v>
      </c>
    </row>
    <row r="539" spans="1:9" x14ac:dyDescent="0.2">
      <c r="C539" s="362"/>
      <c r="D539" s="362"/>
      <c r="E539" s="362"/>
      <c r="F539" s="362"/>
      <c r="G539" s="362"/>
      <c r="H539" s="362"/>
      <c r="I539" s="362"/>
    </row>
    <row r="540" spans="1:9" x14ac:dyDescent="0.2">
      <c r="A540" s="240" t="s">
        <v>1932</v>
      </c>
    </row>
    <row r="541" spans="1:9" x14ac:dyDescent="0.2">
      <c r="A541" s="240" t="s">
        <v>1953</v>
      </c>
    </row>
    <row r="542" spans="1:9" x14ac:dyDescent="0.2">
      <c r="A542" s="305" t="s">
        <v>1934</v>
      </c>
      <c r="C542" s="361" t="s">
        <v>1935</v>
      </c>
      <c r="D542" s="361" t="s">
        <v>1936</v>
      </c>
      <c r="E542" s="361" t="s">
        <v>1937</v>
      </c>
      <c r="F542" s="361" t="s">
        <v>1938</v>
      </c>
      <c r="G542" s="361" t="s">
        <v>1939</v>
      </c>
      <c r="H542" s="361" t="s">
        <v>85</v>
      </c>
      <c r="I542" s="361" t="s">
        <v>87</v>
      </c>
    </row>
    <row r="543" spans="1:9" x14ac:dyDescent="0.2">
      <c r="A543" s="238" t="s">
        <v>1940</v>
      </c>
      <c r="C543" s="362">
        <v>333214.58</v>
      </c>
      <c r="D543" s="362">
        <v>36465.519999999997</v>
      </c>
      <c r="E543" s="362">
        <v>493236.59</v>
      </c>
      <c r="F543" s="362">
        <v>72820.789999999994</v>
      </c>
      <c r="G543" s="362">
        <v>72106.289999999994</v>
      </c>
      <c r="H543" s="362">
        <v>0</v>
      </c>
      <c r="I543" s="323">
        <v>1007843.7700000001</v>
      </c>
    </row>
    <row r="544" spans="1:9" x14ac:dyDescent="0.2">
      <c r="A544" s="238" t="s">
        <v>1941</v>
      </c>
      <c r="C544" s="362">
        <v>3236145.65</v>
      </c>
      <c r="D544" s="362">
        <v>593247.87</v>
      </c>
      <c r="E544" s="362">
        <v>2694580.89</v>
      </c>
      <c r="F544" s="362">
        <v>0</v>
      </c>
      <c r="G544" s="362">
        <v>196947.3</v>
      </c>
      <c r="H544" s="362">
        <v>0</v>
      </c>
      <c r="I544" s="323">
        <v>6720921.71</v>
      </c>
    </row>
    <row r="545" spans="1:13" x14ac:dyDescent="0.2">
      <c r="A545" s="238" t="s">
        <v>1942</v>
      </c>
      <c r="C545" s="362">
        <v>1788716.74</v>
      </c>
      <c r="D545" s="362">
        <v>1572252.57</v>
      </c>
      <c r="E545" s="362">
        <v>6301137.29</v>
      </c>
      <c r="F545" s="362">
        <v>1199453.53</v>
      </c>
      <c r="G545" s="362">
        <v>555821.72</v>
      </c>
      <c r="H545" s="362">
        <v>0</v>
      </c>
      <c r="I545" s="323">
        <v>11417381.85</v>
      </c>
    </row>
    <row r="546" spans="1:13" x14ac:dyDescent="0.2">
      <c r="A546" s="238" t="s">
        <v>1943</v>
      </c>
      <c r="C546" s="362">
        <v>1236945.27</v>
      </c>
      <c r="D546" s="362">
        <v>1256989.82</v>
      </c>
      <c r="E546" s="362">
        <v>5652105.9299999997</v>
      </c>
      <c r="F546" s="362">
        <v>2120760.14</v>
      </c>
      <c r="G546" s="362">
        <v>270714.59999999998</v>
      </c>
      <c r="H546" s="362">
        <v>0</v>
      </c>
      <c r="I546" s="323">
        <v>10537515.76</v>
      </c>
    </row>
    <row r="547" spans="1:13" x14ac:dyDescent="0.2">
      <c r="A547" s="238" t="s">
        <v>1944</v>
      </c>
      <c r="C547" s="362">
        <v>2105721.5699999998</v>
      </c>
      <c r="D547" s="362">
        <v>2356593</v>
      </c>
      <c r="E547" s="362">
        <v>2213305.17</v>
      </c>
      <c r="F547" s="362">
        <v>463717.12</v>
      </c>
      <c r="G547" s="362">
        <v>461073.83</v>
      </c>
      <c r="H547" s="362">
        <v>0</v>
      </c>
      <c r="I547" s="323">
        <v>7600410.6900000004</v>
      </c>
    </row>
    <row r="548" spans="1:13" x14ac:dyDescent="0.2">
      <c r="A548" s="238" t="s">
        <v>1945</v>
      </c>
      <c r="C548" s="362">
        <v>0</v>
      </c>
      <c r="D548" s="362">
        <v>1488682.55</v>
      </c>
      <c r="E548" s="362">
        <v>1813916.94</v>
      </c>
      <c r="F548" s="362">
        <v>346192.2</v>
      </c>
      <c r="G548" s="362">
        <v>404233.42</v>
      </c>
      <c r="H548" s="362">
        <v>0</v>
      </c>
      <c r="I548" s="323">
        <v>4053025.1100000003</v>
      </c>
    </row>
    <row r="549" spans="1:13" x14ac:dyDescent="0.2">
      <c r="A549" s="238" t="s">
        <v>1946</v>
      </c>
      <c r="B549" s="240"/>
      <c r="C549" s="362">
        <v>0</v>
      </c>
      <c r="D549" s="362">
        <v>2020515.93</v>
      </c>
      <c r="E549" s="362">
        <v>739087.05</v>
      </c>
      <c r="F549" s="362">
        <v>202199.84</v>
      </c>
      <c r="G549" s="362">
        <v>460688.54</v>
      </c>
      <c r="H549" s="362">
        <v>0</v>
      </c>
      <c r="I549" s="323">
        <v>3422491.36</v>
      </c>
    </row>
    <row r="550" spans="1:13" x14ac:dyDescent="0.2">
      <c r="A550" s="238" t="s">
        <v>1947</v>
      </c>
      <c r="C550" s="362">
        <v>0</v>
      </c>
      <c r="D550" s="362">
        <v>1161426.81</v>
      </c>
      <c r="E550" s="362">
        <v>304767.92</v>
      </c>
      <c r="F550" s="362">
        <v>186328.44</v>
      </c>
      <c r="G550" s="362">
        <v>0</v>
      </c>
      <c r="H550" s="362">
        <v>0</v>
      </c>
      <c r="I550" s="323">
        <v>1652523.17</v>
      </c>
    </row>
    <row r="551" spans="1:13" x14ac:dyDescent="0.2">
      <c r="A551" s="238" t="s">
        <v>1948</v>
      </c>
      <c r="C551" s="362">
        <v>0</v>
      </c>
      <c r="D551" s="362">
        <v>1116797.74</v>
      </c>
      <c r="E551" s="362">
        <v>0</v>
      </c>
      <c r="F551" s="362">
        <v>684854.01</v>
      </c>
      <c r="G551" s="362">
        <v>0</v>
      </c>
      <c r="H551" s="362">
        <v>0</v>
      </c>
      <c r="I551" s="323">
        <v>1801651.75</v>
      </c>
    </row>
    <row r="552" spans="1:13" x14ac:dyDescent="0.2">
      <c r="A552" s="238" t="s">
        <v>1949</v>
      </c>
      <c r="C552" s="362">
        <v>0</v>
      </c>
      <c r="D552" s="362">
        <v>0</v>
      </c>
      <c r="E552" s="362">
        <v>0</v>
      </c>
      <c r="F552" s="362">
        <v>0</v>
      </c>
      <c r="G552" s="362">
        <v>0</v>
      </c>
      <c r="H552" s="362">
        <v>0</v>
      </c>
      <c r="I552" s="323">
        <v>0</v>
      </c>
    </row>
    <row r="553" spans="1:13" x14ac:dyDescent="0.2">
      <c r="A553" s="238" t="s">
        <v>1950</v>
      </c>
      <c r="C553" s="368">
        <v>0</v>
      </c>
      <c r="D553" s="368">
        <v>1088533.1000000001</v>
      </c>
      <c r="E553" s="368">
        <v>0</v>
      </c>
      <c r="F553" s="368">
        <v>0</v>
      </c>
      <c r="G553" s="368">
        <v>0</v>
      </c>
      <c r="H553" s="368">
        <v>0</v>
      </c>
      <c r="I553" s="368">
        <v>1088533.1000000001</v>
      </c>
    </row>
    <row r="554" spans="1:13" x14ac:dyDescent="0.2">
      <c r="A554" s="238" t="s">
        <v>87</v>
      </c>
      <c r="C554" s="323">
        <v>8700743.8100000005</v>
      </c>
      <c r="D554" s="323">
        <v>12691504.91</v>
      </c>
      <c r="E554" s="323">
        <v>20212137.780000001</v>
      </c>
      <c r="F554" s="323">
        <v>5276326.07</v>
      </c>
      <c r="G554" s="323">
        <v>2421585.6999999997</v>
      </c>
      <c r="H554" s="323">
        <v>0</v>
      </c>
      <c r="I554" s="323">
        <v>49302298.270000003</v>
      </c>
      <c r="M554" s="328"/>
    </row>
    <row r="555" spans="1:13" ht="13.5" thickBot="1" x14ac:dyDescent="0.25">
      <c r="A555" s="240" t="s">
        <v>87</v>
      </c>
      <c r="C555" s="364">
        <v>6604068466.2000008</v>
      </c>
      <c r="D555" s="364">
        <v>4935958685.1899996</v>
      </c>
      <c r="E555" s="364">
        <v>24163545286.98</v>
      </c>
      <c r="F555" s="364">
        <v>3072196321.2800002</v>
      </c>
      <c r="G555" s="364">
        <v>2043601721.3299999</v>
      </c>
      <c r="H555" s="364">
        <v>0</v>
      </c>
      <c r="I555" s="364">
        <v>40819370480.979996</v>
      </c>
    </row>
    <row r="556" spans="1:13" ht="9" customHeight="1" thickTop="1" x14ac:dyDescent="0.2">
      <c r="C556" s="369"/>
      <c r="D556" s="369"/>
      <c r="E556" s="369"/>
      <c r="F556" s="369"/>
      <c r="G556" s="369"/>
      <c r="H556" s="369"/>
      <c r="I556" s="369"/>
    </row>
    <row r="557" spans="1:13" ht="7.5" customHeight="1" x14ac:dyDescent="0.2"/>
    <row r="558" spans="1:13" x14ac:dyDescent="0.2">
      <c r="A558" s="359" t="s">
        <v>1954</v>
      </c>
      <c r="B558" s="359"/>
      <c r="C558" s="359"/>
      <c r="D558" s="359"/>
      <c r="E558" s="359"/>
      <c r="F558" s="359"/>
      <c r="G558" s="359"/>
      <c r="H558" s="359"/>
      <c r="I558" s="359"/>
    </row>
    <row r="559" spans="1:13" x14ac:dyDescent="0.2">
      <c r="A559" s="238" t="s">
        <v>1931</v>
      </c>
    </row>
    <row r="560" spans="1:13" ht="9" customHeight="1" x14ac:dyDescent="0.2"/>
    <row r="561" spans="1:10" x14ac:dyDescent="0.2">
      <c r="A561" s="305" t="s">
        <v>1934</v>
      </c>
      <c r="B561" s="361" t="s">
        <v>1955</v>
      </c>
      <c r="C561" s="361" t="s">
        <v>1956</v>
      </c>
      <c r="D561" s="361" t="s">
        <v>1957</v>
      </c>
      <c r="E561" s="361" t="s">
        <v>1958</v>
      </c>
      <c r="F561" s="361" t="s">
        <v>1959</v>
      </c>
      <c r="G561" s="361" t="s">
        <v>1960</v>
      </c>
      <c r="H561" s="361" t="s">
        <v>1865</v>
      </c>
      <c r="I561" s="361" t="s">
        <v>87</v>
      </c>
    </row>
    <row r="562" spans="1:10" x14ac:dyDescent="0.2">
      <c r="A562" s="238" t="s">
        <v>1940</v>
      </c>
      <c r="B562" s="370">
        <v>30112463.530000001</v>
      </c>
      <c r="C562" s="370">
        <v>101432666.10999998</v>
      </c>
      <c r="D562" s="370">
        <v>283667939.76000011</v>
      </c>
      <c r="E562" s="370">
        <v>631414145.02000093</v>
      </c>
      <c r="F562" s="370">
        <v>1059728409.0399992</v>
      </c>
      <c r="G562" s="370">
        <v>494128557.27000046</v>
      </c>
      <c r="H562" s="370">
        <v>100740.23999999999</v>
      </c>
      <c r="I562" s="370">
        <v>2600584920.9700003</v>
      </c>
      <c r="J562" s="323"/>
    </row>
    <row r="563" spans="1:10" x14ac:dyDescent="0.2">
      <c r="A563" s="238" t="s">
        <v>1941</v>
      </c>
      <c r="B563" s="370">
        <v>71212272.070000008</v>
      </c>
      <c r="C563" s="370">
        <v>286135465.88000059</v>
      </c>
      <c r="D563" s="370">
        <v>734737746.04000175</v>
      </c>
      <c r="E563" s="370">
        <v>1444255584.7300026</v>
      </c>
      <c r="F563" s="370">
        <v>2132699037.3100016</v>
      </c>
      <c r="G563" s="370">
        <v>822427382.80999935</v>
      </c>
      <c r="H563" s="370">
        <v>390641.73</v>
      </c>
      <c r="I563" s="370">
        <v>5491858130.5700054</v>
      </c>
      <c r="J563" s="323"/>
    </row>
    <row r="564" spans="1:10" x14ac:dyDescent="0.2">
      <c r="A564" s="238" t="s">
        <v>1942</v>
      </c>
      <c r="B564" s="370">
        <v>62239211.019999981</v>
      </c>
      <c r="C564" s="370">
        <v>392186620.69999969</v>
      </c>
      <c r="D564" s="370">
        <v>1090671908.690002</v>
      </c>
      <c r="E564" s="370">
        <v>2107628355.6499977</v>
      </c>
      <c r="F564" s="370">
        <v>3007634962.7600145</v>
      </c>
      <c r="G564" s="370">
        <v>1052381871.120001</v>
      </c>
      <c r="H564" s="370">
        <v>1970391.0799999998</v>
      </c>
      <c r="I564" s="370">
        <v>7714713321.0200148</v>
      </c>
      <c r="J564" s="323"/>
    </row>
    <row r="565" spans="1:10" x14ac:dyDescent="0.2">
      <c r="A565" s="238" t="s">
        <v>1943</v>
      </c>
      <c r="B565" s="370">
        <v>52469064.540000014</v>
      </c>
      <c r="C565" s="370">
        <v>383267058.14000034</v>
      </c>
      <c r="D565" s="370">
        <v>1360119690.9800014</v>
      </c>
      <c r="E565" s="370">
        <v>2486335297.739985</v>
      </c>
      <c r="F565" s="370">
        <v>3408668562.7799954</v>
      </c>
      <c r="G565" s="370">
        <v>1105463277.1200032</v>
      </c>
      <c r="H565" s="370">
        <v>1172433.8999999999</v>
      </c>
      <c r="I565" s="370">
        <v>8797495385.1999855</v>
      </c>
      <c r="J565" s="323"/>
    </row>
    <row r="566" spans="1:10" x14ac:dyDescent="0.2">
      <c r="A566" s="238" t="s">
        <v>1944</v>
      </c>
      <c r="B566" s="370">
        <v>19368260.710000005</v>
      </c>
      <c r="C566" s="370">
        <v>163122156.55000007</v>
      </c>
      <c r="D566" s="370">
        <v>604263868.69000101</v>
      </c>
      <c r="E566" s="370">
        <v>1241814007.740001</v>
      </c>
      <c r="F566" s="370">
        <v>1752724404.7999966</v>
      </c>
      <c r="G566" s="370">
        <v>568370717.95999849</v>
      </c>
      <c r="H566" s="370">
        <v>344139.86</v>
      </c>
      <c r="I566" s="370">
        <v>4350007556.3099966</v>
      </c>
      <c r="J566" s="323"/>
    </row>
    <row r="567" spans="1:10" x14ac:dyDescent="0.2">
      <c r="A567" s="238" t="s">
        <v>1945</v>
      </c>
      <c r="B567" s="370">
        <v>19675567.190000001</v>
      </c>
      <c r="C567" s="370">
        <v>145815249.73999992</v>
      </c>
      <c r="D567" s="370">
        <v>600635022.62999988</v>
      </c>
      <c r="E567" s="370">
        <v>1160130388.9400005</v>
      </c>
      <c r="F567" s="370">
        <v>1689900277.5700018</v>
      </c>
      <c r="G567" s="370">
        <v>507707281.27000082</v>
      </c>
      <c r="H567" s="370">
        <v>0</v>
      </c>
      <c r="I567" s="370">
        <v>4123863787.3400035</v>
      </c>
      <c r="J567" s="323"/>
    </row>
    <row r="568" spans="1:10" x14ac:dyDescent="0.2">
      <c r="A568" s="238" t="s">
        <v>1946</v>
      </c>
      <c r="B568" s="370">
        <v>6898970.419999999</v>
      </c>
      <c r="C568" s="370">
        <v>96849496.319999948</v>
      </c>
      <c r="D568" s="370">
        <v>472945546.81000012</v>
      </c>
      <c r="E568" s="370">
        <v>938172785.60000193</v>
      </c>
      <c r="F568" s="370">
        <v>1334951224.3899989</v>
      </c>
      <c r="G568" s="370">
        <v>428730583.73999959</v>
      </c>
      <c r="H568" s="370">
        <v>0</v>
      </c>
      <c r="I568" s="370">
        <v>3278548607.2800007</v>
      </c>
      <c r="J568" s="323"/>
    </row>
    <row r="569" spans="1:10" x14ac:dyDescent="0.2">
      <c r="A569" s="238" t="s">
        <v>1947</v>
      </c>
      <c r="B569" s="370">
        <v>7119140.5199999986</v>
      </c>
      <c r="C569" s="370">
        <v>61752547.910000011</v>
      </c>
      <c r="D569" s="370">
        <v>323683553.30999964</v>
      </c>
      <c r="E569" s="370">
        <v>633044405.78000057</v>
      </c>
      <c r="F569" s="370">
        <v>944063268.76000082</v>
      </c>
      <c r="G569" s="370">
        <v>318732796.14999968</v>
      </c>
      <c r="H569" s="370">
        <v>622370.74</v>
      </c>
      <c r="I569" s="370">
        <v>2289018083.1700006</v>
      </c>
      <c r="J569" s="323"/>
    </row>
    <row r="570" spans="1:10" x14ac:dyDescent="0.2">
      <c r="A570" s="238" t="s">
        <v>1948</v>
      </c>
      <c r="B570" s="370">
        <v>3955433.4899999998</v>
      </c>
      <c r="C570" s="370">
        <v>37531531.93</v>
      </c>
      <c r="D570" s="370">
        <v>170618507.49999994</v>
      </c>
      <c r="E570" s="370">
        <v>372784421.02999985</v>
      </c>
      <c r="F570" s="370">
        <v>485216359.55999964</v>
      </c>
      <c r="G570" s="370">
        <v>144213621.89999998</v>
      </c>
      <c r="H570" s="370">
        <v>239215.6</v>
      </c>
      <c r="I570" s="370">
        <v>1214559091.0099993</v>
      </c>
      <c r="J570" s="323"/>
    </row>
    <row r="571" spans="1:10" x14ac:dyDescent="0.2">
      <c r="A571" s="238" t="s">
        <v>1949</v>
      </c>
      <c r="B571" s="370">
        <v>4085853.71</v>
      </c>
      <c r="C571" s="370">
        <v>24250321.210000005</v>
      </c>
      <c r="D571" s="370">
        <v>65288807.420000024</v>
      </c>
      <c r="E571" s="370">
        <v>137830093.73000011</v>
      </c>
      <c r="F571" s="370">
        <v>217934644.77000016</v>
      </c>
      <c r="G571" s="370">
        <v>65534900.559999987</v>
      </c>
      <c r="H571" s="370">
        <v>639629.94999999995</v>
      </c>
      <c r="I571" s="370">
        <v>515564251.35000026</v>
      </c>
      <c r="J571" s="323"/>
    </row>
    <row r="572" spans="1:10" x14ac:dyDescent="0.2">
      <c r="A572" s="238" t="s">
        <v>1950</v>
      </c>
      <c r="B572" s="370">
        <v>563133.09</v>
      </c>
      <c r="C572" s="370">
        <v>10235837.399999999</v>
      </c>
      <c r="D572" s="370">
        <v>64297535.819999985</v>
      </c>
      <c r="E572" s="370">
        <v>134286396.61000004</v>
      </c>
      <c r="F572" s="370">
        <v>179692127.49999982</v>
      </c>
      <c r="G572" s="370">
        <v>54082316.340000026</v>
      </c>
      <c r="H572" s="370">
        <v>0</v>
      </c>
      <c r="I572" s="370">
        <v>443157346.75999987</v>
      </c>
      <c r="J572" s="323"/>
    </row>
    <row r="573" spans="1:10" ht="13.5" thickBot="1" x14ac:dyDescent="0.25">
      <c r="A573" s="240" t="s">
        <v>87</v>
      </c>
      <c r="B573" s="364">
        <v>277699370.28999996</v>
      </c>
      <c r="C573" s="364">
        <v>1702578951.8900008</v>
      </c>
      <c r="D573" s="364">
        <v>5770930127.6500053</v>
      </c>
      <c r="E573" s="364">
        <v>11287695882.569992</v>
      </c>
      <c r="F573" s="364">
        <v>16213213279.240009</v>
      </c>
      <c r="G573" s="364">
        <v>5561773306.2400026</v>
      </c>
      <c r="H573" s="364">
        <v>5479563.0999999996</v>
      </c>
      <c r="I573" s="364">
        <v>40819370480.980011</v>
      </c>
    </row>
    <row r="574" spans="1:10" ht="13.5" thickTop="1" x14ac:dyDescent="0.2">
      <c r="B574" s="371"/>
      <c r="C574" s="371"/>
      <c r="D574" s="371"/>
      <c r="E574" s="371"/>
      <c r="F574" s="371"/>
      <c r="G574" s="371"/>
      <c r="H574" s="371"/>
    </row>
    <row r="575" spans="1:10" x14ac:dyDescent="0.2">
      <c r="A575" s="309" t="s">
        <v>1961</v>
      </c>
      <c r="B575" s="355"/>
      <c r="C575" s="355"/>
      <c r="D575" s="355"/>
      <c r="E575" s="355"/>
      <c r="F575" s="355"/>
      <c r="G575" s="355"/>
      <c r="H575" s="355"/>
      <c r="I575" s="355"/>
    </row>
    <row r="576" spans="1:10" ht="9" customHeight="1" x14ac:dyDescent="0.2">
      <c r="A576" s="240"/>
      <c r="C576" s="356"/>
      <c r="D576" s="357"/>
      <c r="E576" s="356"/>
      <c r="F576" s="357"/>
      <c r="G576" s="358"/>
    </row>
    <row r="577" spans="1:9" x14ac:dyDescent="0.2">
      <c r="A577" s="238" t="s">
        <v>1962</v>
      </c>
      <c r="C577" s="255" t="s">
        <v>1865</v>
      </c>
    </row>
    <row r="578" spans="1:9" x14ac:dyDescent="0.2">
      <c r="A578" s="238" t="s">
        <v>1963</v>
      </c>
      <c r="C578" s="255" t="s">
        <v>1865</v>
      </c>
    </row>
    <row r="579" spans="1:9" x14ac:dyDescent="0.2">
      <c r="A579" s="238" t="s">
        <v>1964</v>
      </c>
      <c r="C579" s="255" t="s">
        <v>1865</v>
      </c>
    </row>
    <row r="580" spans="1:9" ht="8.25" customHeight="1" x14ac:dyDescent="0.2"/>
    <row r="581" spans="1:9" ht="67.5" customHeight="1" x14ac:dyDescent="0.2">
      <c r="A581" s="407" t="s">
        <v>1965</v>
      </c>
      <c r="B581" s="407"/>
      <c r="C581" s="407"/>
      <c r="D581" s="407"/>
      <c r="E581" s="407"/>
      <c r="F581" s="407"/>
      <c r="G581" s="407"/>
      <c r="H581" s="407"/>
      <c r="I581" s="407"/>
    </row>
    <row r="582" spans="1:9" ht="63.75" customHeight="1" x14ac:dyDescent="0.2">
      <c r="A582" s="407" t="s">
        <v>1966</v>
      </c>
      <c r="B582" s="407"/>
      <c r="C582" s="407"/>
      <c r="D582" s="407"/>
      <c r="E582" s="407"/>
      <c r="F582" s="407"/>
      <c r="G582" s="407"/>
      <c r="H582" s="407"/>
      <c r="I582" s="407"/>
    </row>
    <row r="583" spans="1:9" ht="80.25" customHeight="1" x14ac:dyDescent="0.2">
      <c r="A583" s="407" t="s">
        <v>1967</v>
      </c>
      <c r="B583" s="407"/>
      <c r="C583" s="407"/>
      <c r="D583" s="407"/>
      <c r="E583" s="407"/>
      <c r="F583" s="407"/>
      <c r="G583" s="407"/>
      <c r="H583" s="407"/>
      <c r="I583" s="407"/>
    </row>
    <row r="584" spans="1:9" ht="9" customHeight="1" x14ac:dyDescent="0.2"/>
  </sheetData>
  <mergeCells count="11">
    <mergeCell ref="A12:I12"/>
    <mergeCell ref="A6:I6"/>
    <mergeCell ref="A7:I7"/>
    <mergeCell ref="A8:I8"/>
    <mergeCell ref="A10:I10"/>
    <mergeCell ref="A11:I11"/>
    <mergeCell ref="A13:I13"/>
    <mergeCell ref="A14:I14"/>
    <mergeCell ref="A581:I581"/>
    <mergeCell ref="A582:I582"/>
    <mergeCell ref="A583:I583"/>
  </mergeCells>
  <conditionalFormatting sqref="G170 G174 G180 G184 G188 G132 G137 G143 G149 G155 G160 G164">
    <cfRule type="cellIs" dxfId="0" priority="1" stopIfTrue="1" operator="equal">
      <formula>"Fail"</formula>
    </cfRule>
  </conditionalFormatting>
  <pageMargins left="0.7" right="0.7" top="0.75" bottom="0.75" header="0.3" footer="0.3"/>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414" t="s">
        <v>1033</v>
      </c>
      <c r="B1" s="414"/>
    </row>
    <row r="2" spans="1:13" ht="31.5" x14ac:dyDescent="0.25">
      <c r="A2" s="134" t="s">
        <v>1032</v>
      </c>
      <c r="B2" s="134"/>
      <c r="C2" s="23"/>
      <c r="D2" s="23"/>
      <c r="E2" s="23"/>
      <c r="F2" s="213" t="s">
        <v>1589</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21</v>
      </c>
      <c r="C4" s="28" t="s">
        <v>1066</v>
      </c>
      <c r="D4" s="26"/>
      <c r="E4" s="26"/>
      <c r="F4" s="23"/>
      <c r="G4" s="23"/>
      <c r="H4" s="23"/>
      <c r="I4" s="36" t="s">
        <v>1025</v>
      </c>
      <c r="J4" s="72" t="s">
        <v>733</v>
      </c>
      <c r="L4" s="23"/>
      <c r="M4" s="23"/>
    </row>
    <row r="5" spans="1:13" ht="15.75" thickBot="1" x14ac:dyDescent="0.3">
      <c r="H5" s="23"/>
      <c r="I5" s="91" t="s">
        <v>735</v>
      </c>
      <c r="J5" s="25" t="s">
        <v>736</v>
      </c>
      <c r="L5" s="23"/>
      <c r="M5" s="23"/>
    </row>
    <row r="6" spans="1:13" ht="18.75" x14ac:dyDescent="0.25">
      <c r="A6" s="29"/>
      <c r="B6" s="30" t="s">
        <v>933</v>
      </c>
      <c r="C6" s="29"/>
      <c r="E6" s="31"/>
      <c r="F6" s="31"/>
      <c r="G6" s="31"/>
      <c r="H6" s="23"/>
      <c r="I6" s="91" t="s">
        <v>738</v>
      </c>
      <c r="J6" s="25" t="s">
        <v>739</v>
      </c>
      <c r="L6" s="23"/>
      <c r="M6" s="23"/>
    </row>
    <row r="7" spans="1:13" x14ac:dyDescent="0.25">
      <c r="B7" s="33" t="s">
        <v>1031</v>
      </c>
      <c r="H7" s="23"/>
      <c r="I7" s="91" t="s">
        <v>741</v>
      </c>
      <c r="J7" s="25" t="s">
        <v>742</v>
      </c>
      <c r="L7" s="23"/>
      <c r="M7" s="23"/>
    </row>
    <row r="8" spans="1:13" x14ac:dyDescent="0.25">
      <c r="B8" s="33" t="s">
        <v>946</v>
      </c>
      <c r="H8" s="23"/>
      <c r="I8" s="91" t="s">
        <v>1023</v>
      </c>
      <c r="J8" s="25" t="s">
        <v>1024</v>
      </c>
      <c r="L8" s="23"/>
      <c r="M8" s="23"/>
    </row>
    <row r="9" spans="1:13" ht="15.75" thickBot="1" x14ac:dyDescent="0.3">
      <c r="B9" s="34" t="s">
        <v>968</v>
      </c>
      <c r="H9" s="23"/>
      <c r="L9" s="23"/>
      <c r="M9" s="23"/>
    </row>
    <row r="10" spans="1:13" x14ac:dyDescent="0.25">
      <c r="B10" s="35"/>
      <c r="H10" s="23"/>
      <c r="I10" s="92" t="s">
        <v>1027</v>
      </c>
      <c r="L10" s="23"/>
      <c r="M10" s="23"/>
    </row>
    <row r="11" spans="1:13" x14ac:dyDescent="0.25">
      <c r="B11" s="35"/>
      <c r="H11" s="23"/>
      <c r="I11" s="92" t="s">
        <v>1029</v>
      </c>
      <c r="L11" s="23"/>
      <c r="M11" s="23"/>
    </row>
    <row r="12" spans="1:13" ht="37.5" x14ac:dyDescent="0.25">
      <c r="A12" s="36" t="s">
        <v>29</v>
      </c>
      <c r="B12" s="36" t="s">
        <v>1015</v>
      </c>
      <c r="C12" s="37"/>
      <c r="D12" s="37"/>
      <c r="E12" s="37"/>
      <c r="F12" s="37"/>
      <c r="G12" s="37"/>
      <c r="H12" s="23"/>
      <c r="L12" s="23"/>
      <c r="M12" s="23"/>
    </row>
    <row r="13" spans="1:13" ht="15" customHeight="1" x14ac:dyDescent="0.25">
      <c r="A13" s="44"/>
      <c r="B13" s="45" t="s">
        <v>945</v>
      </c>
      <c r="C13" s="44" t="s">
        <v>1014</v>
      </c>
      <c r="D13" s="44" t="s">
        <v>1026</v>
      </c>
      <c r="E13" s="46"/>
      <c r="F13" s="47"/>
      <c r="G13" s="47"/>
      <c r="H13" s="23"/>
      <c r="L13" s="23"/>
      <c r="M13" s="23"/>
    </row>
    <row r="14" spans="1:13" x14ac:dyDescent="0.25">
      <c r="A14" s="25" t="s">
        <v>934</v>
      </c>
      <c r="B14" s="42" t="s">
        <v>923</v>
      </c>
      <c r="C14" s="89" t="s">
        <v>1009</v>
      </c>
      <c r="D14" s="89" t="s">
        <v>1009</v>
      </c>
      <c r="E14" s="31"/>
      <c r="F14" s="31"/>
      <c r="G14" s="31"/>
      <c r="H14" s="23"/>
      <c r="L14" s="23"/>
      <c r="M14" s="23"/>
    </row>
    <row r="15" spans="1:13" x14ac:dyDescent="0.25">
      <c r="A15" s="25" t="s">
        <v>935</v>
      </c>
      <c r="B15" s="42" t="s">
        <v>332</v>
      </c>
      <c r="C15" s="378" t="s">
        <v>1596</v>
      </c>
      <c r="D15" s="378" t="s">
        <v>2007</v>
      </c>
      <c r="E15" s="31"/>
      <c r="F15" s="31"/>
      <c r="G15" s="31"/>
      <c r="H15" s="23"/>
      <c r="L15" s="23"/>
      <c r="M15" s="23"/>
    </row>
    <row r="16" spans="1:13" x14ac:dyDescent="0.25">
      <c r="A16" s="25" t="s">
        <v>936</v>
      </c>
      <c r="B16" s="42" t="s">
        <v>924</v>
      </c>
      <c r="C16" s="378" t="s">
        <v>2008</v>
      </c>
      <c r="D16" s="378" t="s">
        <v>742</v>
      </c>
      <c r="E16" s="31"/>
      <c r="F16" s="31"/>
      <c r="G16" s="31"/>
      <c r="H16" s="23"/>
      <c r="L16" s="23"/>
      <c r="M16" s="23"/>
    </row>
    <row r="17" spans="1:13" x14ac:dyDescent="0.25">
      <c r="A17" s="25" t="s">
        <v>937</v>
      </c>
      <c r="B17" s="176" t="s">
        <v>925</v>
      </c>
      <c r="C17" s="378" t="s">
        <v>2008</v>
      </c>
      <c r="D17" s="378" t="s">
        <v>742</v>
      </c>
      <c r="E17" s="31"/>
      <c r="F17" s="31"/>
      <c r="G17" s="31"/>
      <c r="H17" s="23"/>
      <c r="L17" s="23"/>
      <c r="M17" s="23"/>
    </row>
    <row r="18" spans="1:13" x14ac:dyDescent="0.25">
      <c r="A18" s="25" t="s">
        <v>938</v>
      </c>
      <c r="B18" s="42" t="s">
        <v>926</v>
      </c>
      <c r="C18" s="378" t="s">
        <v>1596</v>
      </c>
      <c r="D18" s="378" t="s">
        <v>2007</v>
      </c>
      <c r="E18" s="31"/>
      <c r="F18" s="31"/>
      <c r="G18" s="31"/>
      <c r="H18" s="23"/>
      <c r="L18" s="23"/>
      <c r="M18" s="23"/>
    </row>
    <row r="19" spans="1:13" x14ac:dyDescent="0.25">
      <c r="A19" s="25" t="s">
        <v>939</v>
      </c>
      <c r="B19" s="42" t="s">
        <v>927</v>
      </c>
      <c r="C19" s="378" t="s">
        <v>2008</v>
      </c>
      <c r="D19" s="378" t="s">
        <v>742</v>
      </c>
      <c r="E19" s="31"/>
      <c r="F19" s="31"/>
      <c r="G19" s="31"/>
      <c r="H19" s="23"/>
      <c r="L19" s="23"/>
      <c r="M19" s="23"/>
    </row>
    <row r="20" spans="1:13" x14ac:dyDescent="0.25">
      <c r="A20" s="25" t="s">
        <v>940</v>
      </c>
      <c r="B20" s="42" t="s">
        <v>928</v>
      </c>
      <c r="C20" s="378" t="s">
        <v>1596</v>
      </c>
      <c r="D20" s="378" t="s">
        <v>2007</v>
      </c>
      <c r="E20" s="31"/>
      <c r="F20" s="31"/>
      <c r="G20" s="31"/>
      <c r="H20" s="23"/>
      <c r="L20" s="23"/>
      <c r="M20" s="23"/>
    </row>
    <row r="21" spans="1:13" x14ac:dyDescent="0.25">
      <c r="A21" s="25" t="s">
        <v>941</v>
      </c>
      <c r="B21" s="42" t="s">
        <v>929</v>
      </c>
      <c r="C21" s="378" t="s">
        <v>2009</v>
      </c>
      <c r="D21" s="378" t="s">
        <v>2010</v>
      </c>
      <c r="E21" s="31"/>
      <c r="F21" s="31"/>
      <c r="G21" s="31"/>
      <c r="H21" s="23"/>
      <c r="L21" s="23"/>
      <c r="M21" s="23"/>
    </row>
    <row r="22" spans="1:13" x14ac:dyDescent="0.25">
      <c r="A22" s="25" t="s">
        <v>942</v>
      </c>
      <c r="B22" s="42" t="s">
        <v>930</v>
      </c>
      <c r="C22" s="378" t="s">
        <v>2008</v>
      </c>
      <c r="D22" s="378" t="s">
        <v>742</v>
      </c>
      <c r="E22" s="31"/>
      <c r="F22" s="31"/>
      <c r="G22" s="31"/>
      <c r="H22" s="23"/>
      <c r="L22" s="23"/>
      <c r="M22" s="23"/>
    </row>
    <row r="23" spans="1:13" x14ac:dyDescent="0.25">
      <c r="A23" s="25" t="s">
        <v>943</v>
      </c>
      <c r="B23" s="42" t="s">
        <v>1010</v>
      </c>
      <c r="C23" s="378" t="s">
        <v>1654</v>
      </c>
      <c r="D23" s="378" t="s">
        <v>2011</v>
      </c>
      <c r="E23" s="31"/>
      <c r="F23" s="31"/>
      <c r="G23" s="31"/>
      <c r="H23" s="23"/>
      <c r="L23" s="23"/>
      <c r="M23" s="23"/>
    </row>
    <row r="24" spans="1:13" x14ac:dyDescent="0.25">
      <c r="A24" s="25" t="s">
        <v>1012</v>
      </c>
      <c r="B24" s="42" t="s">
        <v>1011</v>
      </c>
      <c r="C24" s="378" t="s">
        <v>1658</v>
      </c>
      <c r="D24" s="378" t="s">
        <v>2012</v>
      </c>
      <c r="E24" s="31"/>
      <c r="F24" s="31"/>
      <c r="G24" s="31"/>
      <c r="H24" s="23"/>
      <c r="L24" s="23"/>
      <c r="M24" s="23"/>
    </row>
    <row r="25" spans="1:13" outlineLevel="1" x14ac:dyDescent="0.25">
      <c r="A25" s="25" t="s">
        <v>944</v>
      </c>
      <c r="B25" s="40" t="s">
        <v>1472</v>
      </c>
      <c r="C25" s="378"/>
      <c r="D25" s="378"/>
      <c r="E25" s="31"/>
      <c r="F25" s="31"/>
      <c r="G25" s="31"/>
      <c r="H25" s="23"/>
      <c r="L25" s="23"/>
      <c r="M25" s="23"/>
    </row>
    <row r="26" spans="1:13" outlineLevel="1" x14ac:dyDescent="0.25">
      <c r="A26" s="25" t="s">
        <v>947</v>
      </c>
      <c r="B26" s="386" t="s">
        <v>338</v>
      </c>
      <c r="C26" s="236" t="s">
        <v>2013</v>
      </c>
      <c r="D26" s="236" t="s">
        <v>2014</v>
      </c>
      <c r="E26" s="31"/>
      <c r="F26" s="31"/>
      <c r="G26" s="31"/>
      <c r="H26" s="23"/>
      <c r="L26" s="23"/>
      <c r="M26" s="23"/>
    </row>
    <row r="27" spans="1:13" outlineLevel="1" x14ac:dyDescent="0.25">
      <c r="A27" s="25" t="s">
        <v>948</v>
      </c>
      <c r="B27" s="386" t="s">
        <v>338</v>
      </c>
      <c r="C27" s="236" t="s">
        <v>2015</v>
      </c>
      <c r="D27" s="236" t="s">
        <v>2016</v>
      </c>
      <c r="E27" s="31"/>
      <c r="F27" s="31"/>
      <c r="G27" s="31"/>
      <c r="H27" s="23"/>
      <c r="L27" s="23"/>
      <c r="M27" s="23"/>
    </row>
    <row r="28" spans="1:13" outlineLevel="1" x14ac:dyDescent="0.25">
      <c r="A28" s="25" t="s">
        <v>949</v>
      </c>
      <c r="B28" s="386" t="s">
        <v>338</v>
      </c>
      <c r="C28" s="236" t="s">
        <v>1664</v>
      </c>
      <c r="D28" s="236" t="s">
        <v>742</v>
      </c>
      <c r="E28" s="31"/>
      <c r="F28" s="31"/>
      <c r="G28" s="31"/>
      <c r="H28" s="23"/>
      <c r="L28" s="23"/>
      <c r="M28" s="23"/>
    </row>
    <row r="29" spans="1:13" ht="30" outlineLevel="1" x14ac:dyDescent="0.25">
      <c r="A29" s="25" t="s">
        <v>950</v>
      </c>
      <c r="B29" s="386" t="s">
        <v>338</v>
      </c>
      <c r="C29" s="236" t="s">
        <v>1665</v>
      </c>
      <c r="D29" s="236" t="s">
        <v>2017</v>
      </c>
      <c r="E29" s="31"/>
      <c r="F29" s="31"/>
      <c r="G29" s="31"/>
      <c r="H29" s="23"/>
      <c r="L29" s="23"/>
      <c r="M29" s="23"/>
    </row>
    <row r="30" spans="1:13" outlineLevel="1" x14ac:dyDescent="0.25">
      <c r="A30" s="25" t="s">
        <v>951</v>
      </c>
      <c r="B30" s="386" t="s">
        <v>338</v>
      </c>
      <c r="C30" s="236" t="s">
        <v>1596</v>
      </c>
      <c r="D30" s="236" t="s">
        <v>2007</v>
      </c>
      <c r="E30" s="31"/>
      <c r="F30" s="31"/>
      <c r="G30" s="31"/>
      <c r="H30" s="23"/>
      <c r="L30" s="23"/>
      <c r="M30" s="23"/>
    </row>
    <row r="31" spans="1:13" outlineLevel="1" x14ac:dyDescent="0.25">
      <c r="A31" s="25" t="s">
        <v>952</v>
      </c>
      <c r="B31" s="386" t="s">
        <v>338</v>
      </c>
      <c r="C31" s="236" t="s">
        <v>1666</v>
      </c>
      <c r="D31" s="236" t="s">
        <v>2018</v>
      </c>
      <c r="E31" s="31"/>
      <c r="F31" s="31"/>
      <c r="G31" s="31"/>
      <c r="H31" s="23"/>
      <c r="L31" s="23"/>
      <c r="M31" s="23"/>
    </row>
    <row r="32" spans="1:13" outlineLevel="1" x14ac:dyDescent="0.25">
      <c r="A32" s="25" t="s">
        <v>953</v>
      </c>
      <c r="B32" s="196"/>
      <c r="C32" s="197"/>
      <c r="D32" s="197"/>
      <c r="E32" s="31"/>
      <c r="F32" s="31"/>
      <c r="G32" s="31"/>
      <c r="H32" s="23"/>
      <c r="L32" s="23"/>
      <c r="M32" s="23"/>
    </row>
    <row r="33" spans="1:13" ht="18.75" x14ac:dyDescent="0.25">
      <c r="A33" s="37"/>
      <c r="B33" s="36" t="s">
        <v>946</v>
      </c>
      <c r="C33" s="37"/>
      <c r="D33" s="37"/>
      <c r="E33" s="37"/>
      <c r="F33" s="37"/>
      <c r="G33" s="37"/>
      <c r="H33" s="23"/>
      <c r="L33" s="23"/>
      <c r="M33" s="23"/>
    </row>
    <row r="34" spans="1:13" ht="15" customHeight="1" x14ac:dyDescent="0.25">
      <c r="A34" s="44"/>
      <c r="B34" s="45" t="s">
        <v>931</v>
      </c>
      <c r="C34" s="44" t="s">
        <v>1022</v>
      </c>
      <c r="D34" s="44" t="s">
        <v>1026</v>
      </c>
      <c r="E34" s="44" t="s">
        <v>932</v>
      </c>
      <c r="F34" s="47"/>
      <c r="G34" s="47"/>
      <c r="H34" s="23"/>
      <c r="L34" s="23"/>
      <c r="M34" s="23"/>
    </row>
    <row r="35" spans="1:13" x14ac:dyDescent="0.25">
      <c r="A35" s="25" t="s">
        <v>969</v>
      </c>
      <c r="B35" s="194" t="s">
        <v>1596</v>
      </c>
      <c r="C35" s="378" t="s">
        <v>2008</v>
      </c>
      <c r="D35" s="378" t="s">
        <v>2007</v>
      </c>
      <c r="E35" s="378" t="s">
        <v>2019</v>
      </c>
      <c r="F35" s="90"/>
      <c r="G35" s="90"/>
      <c r="H35" s="23"/>
      <c r="L35" s="23"/>
      <c r="M35" s="23"/>
    </row>
    <row r="36" spans="1:13" x14ac:dyDescent="0.25">
      <c r="A36" s="25" t="s">
        <v>970</v>
      </c>
      <c r="B36" s="194" t="s">
        <v>1596</v>
      </c>
      <c r="C36" s="378" t="s">
        <v>2008</v>
      </c>
      <c r="D36" s="378" t="s">
        <v>2007</v>
      </c>
      <c r="E36" s="378" t="s">
        <v>2020</v>
      </c>
      <c r="H36" s="23"/>
      <c r="L36" s="23"/>
      <c r="M36" s="23"/>
    </row>
    <row r="37" spans="1:13" x14ac:dyDescent="0.25">
      <c r="A37" s="25" t="s">
        <v>971</v>
      </c>
      <c r="B37" s="42"/>
      <c r="H37" s="23"/>
      <c r="L37" s="23"/>
      <c r="M37" s="23"/>
    </row>
    <row r="38" spans="1:13" x14ac:dyDescent="0.25">
      <c r="A38" s="25" t="s">
        <v>972</v>
      </c>
      <c r="B38" s="42"/>
      <c r="H38" s="23"/>
      <c r="L38" s="23"/>
      <c r="M38" s="23"/>
    </row>
    <row r="39" spans="1:13" x14ac:dyDescent="0.25">
      <c r="A39" s="25" t="s">
        <v>973</v>
      </c>
      <c r="B39" s="42"/>
      <c r="H39" s="23"/>
      <c r="L39" s="23"/>
      <c r="M39" s="23"/>
    </row>
    <row r="40" spans="1:13" x14ac:dyDescent="0.25">
      <c r="A40" s="25" t="s">
        <v>974</v>
      </c>
      <c r="B40" s="42"/>
      <c r="H40" s="23"/>
      <c r="L40" s="23"/>
      <c r="M40" s="23"/>
    </row>
    <row r="41" spans="1:13" x14ac:dyDescent="0.25">
      <c r="A41" s="25" t="s">
        <v>975</v>
      </c>
      <c r="B41" s="42"/>
      <c r="H41" s="23"/>
      <c r="L41" s="23"/>
      <c r="M41" s="23"/>
    </row>
    <row r="42" spans="1:13" x14ac:dyDescent="0.25">
      <c r="A42" s="25" t="s">
        <v>976</v>
      </c>
      <c r="B42" s="42"/>
      <c r="H42" s="23"/>
      <c r="L42" s="23"/>
      <c r="M42" s="23"/>
    </row>
    <row r="43" spans="1:13" x14ac:dyDescent="0.25">
      <c r="A43" s="25" t="s">
        <v>977</v>
      </c>
      <c r="B43" s="42"/>
      <c r="H43" s="23"/>
      <c r="L43" s="23"/>
      <c r="M43" s="23"/>
    </row>
    <row r="44" spans="1:13" x14ac:dyDescent="0.25">
      <c r="A44" s="25" t="s">
        <v>978</v>
      </c>
      <c r="B44" s="42"/>
      <c r="H44" s="23"/>
      <c r="L44" s="23"/>
      <c r="M44" s="23"/>
    </row>
    <row r="45" spans="1:13" x14ac:dyDescent="0.25">
      <c r="A45" s="25" t="s">
        <v>979</v>
      </c>
      <c r="B45" s="42"/>
      <c r="H45" s="23"/>
      <c r="L45" s="23"/>
      <c r="M45" s="23"/>
    </row>
    <row r="46" spans="1:13" x14ac:dyDescent="0.25">
      <c r="A46" s="25" t="s">
        <v>980</v>
      </c>
      <c r="B46" s="42"/>
      <c r="H46" s="23"/>
      <c r="L46" s="23"/>
      <c r="M46" s="23"/>
    </row>
    <row r="47" spans="1:13" x14ac:dyDescent="0.25">
      <c r="A47" s="25" t="s">
        <v>981</v>
      </c>
      <c r="B47" s="42"/>
      <c r="H47" s="23"/>
      <c r="L47" s="23"/>
      <c r="M47" s="23"/>
    </row>
    <row r="48" spans="1:13" x14ac:dyDescent="0.25">
      <c r="A48" s="25" t="s">
        <v>982</v>
      </c>
      <c r="B48" s="42"/>
      <c r="H48" s="23"/>
      <c r="L48" s="23"/>
      <c r="M48" s="23"/>
    </row>
    <row r="49" spans="1:13" x14ac:dyDescent="0.25">
      <c r="A49" s="25" t="s">
        <v>983</v>
      </c>
      <c r="B49" s="42"/>
      <c r="H49" s="23"/>
      <c r="L49" s="23"/>
      <c r="M49" s="23"/>
    </row>
    <row r="50" spans="1:13" x14ac:dyDescent="0.25">
      <c r="A50" s="25" t="s">
        <v>984</v>
      </c>
      <c r="B50" s="42"/>
      <c r="H50" s="23"/>
      <c r="L50" s="23"/>
      <c r="M50" s="23"/>
    </row>
    <row r="51" spans="1:13" x14ac:dyDescent="0.25">
      <c r="A51" s="25" t="s">
        <v>985</v>
      </c>
      <c r="B51" s="42"/>
      <c r="H51" s="23"/>
      <c r="L51" s="23"/>
      <c r="M51" s="23"/>
    </row>
    <row r="52" spans="1:13" x14ac:dyDescent="0.25">
      <c r="A52" s="25" t="s">
        <v>986</v>
      </c>
      <c r="B52" s="42"/>
      <c r="H52" s="23"/>
      <c r="L52" s="23"/>
      <c r="M52" s="23"/>
    </row>
    <row r="53" spans="1:13" x14ac:dyDescent="0.25">
      <c r="A53" s="25" t="s">
        <v>987</v>
      </c>
      <c r="B53" s="42"/>
      <c r="H53" s="23"/>
      <c r="L53" s="23"/>
      <c r="M53" s="23"/>
    </row>
    <row r="54" spans="1:13" x14ac:dyDescent="0.25">
      <c r="A54" s="25" t="s">
        <v>988</v>
      </c>
      <c r="B54" s="42"/>
      <c r="H54" s="23"/>
      <c r="L54" s="23"/>
      <c r="M54" s="23"/>
    </row>
    <row r="55" spans="1:13" x14ac:dyDescent="0.25">
      <c r="A55" s="25" t="s">
        <v>989</v>
      </c>
      <c r="B55" s="42"/>
      <c r="H55" s="23"/>
      <c r="L55" s="23"/>
      <c r="M55" s="23"/>
    </row>
    <row r="56" spans="1:13" x14ac:dyDescent="0.25">
      <c r="A56" s="25" t="s">
        <v>990</v>
      </c>
      <c r="B56" s="42"/>
      <c r="H56" s="23"/>
      <c r="L56" s="23"/>
      <c r="M56" s="23"/>
    </row>
    <row r="57" spans="1:13" x14ac:dyDescent="0.25">
      <c r="A57" s="25" t="s">
        <v>991</v>
      </c>
      <c r="B57" s="42"/>
      <c r="H57" s="23"/>
      <c r="L57" s="23"/>
      <c r="M57" s="23"/>
    </row>
    <row r="58" spans="1:13" x14ac:dyDescent="0.25">
      <c r="A58" s="25" t="s">
        <v>992</v>
      </c>
      <c r="B58" s="42"/>
      <c r="H58" s="23"/>
      <c r="L58" s="23"/>
      <c r="M58" s="23"/>
    </row>
    <row r="59" spans="1:13" x14ac:dyDescent="0.25">
      <c r="A59" s="25" t="s">
        <v>993</v>
      </c>
      <c r="B59" s="42"/>
      <c r="H59" s="23"/>
      <c r="L59" s="23"/>
      <c r="M59" s="23"/>
    </row>
    <row r="60" spans="1:13" outlineLevel="1" x14ac:dyDescent="0.25">
      <c r="A60" s="25" t="s">
        <v>954</v>
      </c>
      <c r="B60" s="42"/>
      <c r="E60" s="42"/>
      <c r="F60" s="42"/>
      <c r="G60" s="42"/>
      <c r="H60" s="23"/>
      <c r="L60" s="23"/>
      <c r="M60" s="23"/>
    </row>
    <row r="61" spans="1:13" outlineLevel="1" x14ac:dyDescent="0.25">
      <c r="A61" s="25" t="s">
        <v>955</v>
      </c>
      <c r="B61" s="42"/>
      <c r="E61" s="42"/>
      <c r="F61" s="42"/>
      <c r="G61" s="42"/>
      <c r="H61" s="23"/>
      <c r="L61" s="23"/>
      <c r="M61" s="23"/>
    </row>
    <row r="62" spans="1:13" outlineLevel="1" x14ac:dyDescent="0.25">
      <c r="A62" s="25" t="s">
        <v>956</v>
      </c>
      <c r="B62" s="42"/>
      <c r="E62" s="42"/>
      <c r="F62" s="42"/>
      <c r="G62" s="42"/>
      <c r="H62" s="23"/>
      <c r="L62" s="23"/>
      <c r="M62" s="23"/>
    </row>
    <row r="63" spans="1:13" outlineLevel="1" x14ac:dyDescent="0.25">
      <c r="A63" s="25" t="s">
        <v>957</v>
      </c>
      <c r="B63" s="42"/>
      <c r="E63" s="42"/>
      <c r="F63" s="42"/>
      <c r="G63" s="42"/>
      <c r="H63" s="23"/>
      <c r="L63" s="23"/>
      <c r="M63" s="23"/>
    </row>
    <row r="64" spans="1:13" outlineLevel="1" x14ac:dyDescent="0.25">
      <c r="A64" s="25" t="s">
        <v>958</v>
      </c>
      <c r="B64" s="42"/>
      <c r="E64" s="42"/>
      <c r="F64" s="42"/>
      <c r="G64" s="42"/>
      <c r="H64" s="23"/>
      <c r="L64" s="23"/>
      <c r="M64" s="23"/>
    </row>
    <row r="65" spans="1:14" outlineLevel="1" x14ac:dyDescent="0.25">
      <c r="A65" s="25" t="s">
        <v>959</v>
      </c>
      <c r="B65" s="42"/>
      <c r="E65" s="42"/>
      <c r="F65" s="42"/>
      <c r="G65" s="42"/>
      <c r="H65" s="23"/>
      <c r="L65" s="23"/>
      <c r="M65" s="23"/>
    </row>
    <row r="66" spans="1:14" outlineLevel="1" x14ac:dyDescent="0.25">
      <c r="A66" s="25" t="s">
        <v>960</v>
      </c>
      <c r="B66" s="42"/>
      <c r="E66" s="42"/>
      <c r="F66" s="42"/>
      <c r="G66" s="42"/>
      <c r="H66" s="23"/>
      <c r="L66" s="23"/>
      <c r="M66" s="23"/>
    </row>
    <row r="67" spans="1:14" outlineLevel="1" x14ac:dyDescent="0.25">
      <c r="A67" s="25" t="s">
        <v>961</v>
      </c>
      <c r="B67" s="42"/>
      <c r="E67" s="42"/>
      <c r="F67" s="42"/>
      <c r="G67" s="42"/>
      <c r="H67" s="23"/>
      <c r="L67" s="23"/>
      <c r="M67" s="23"/>
    </row>
    <row r="68" spans="1:14" outlineLevel="1" x14ac:dyDescent="0.25">
      <c r="A68" s="25" t="s">
        <v>962</v>
      </c>
      <c r="B68" s="42"/>
      <c r="E68" s="42"/>
      <c r="F68" s="42"/>
      <c r="G68" s="42"/>
      <c r="H68" s="23"/>
      <c r="L68" s="23"/>
      <c r="M68" s="23"/>
    </row>
    <row r="69" spans="1:14" outlineLevel="1" x14ac:dyDescent="0.25">
      <c r="A69" s="25" t="s">
        <v>963</v>
      </c>
      <c r="B69" s="42"/>
      <c r="E69" s="42"/>
      <c r="F69" s="42"/>
      <c r="G69" s="42"/>
      <c r="H69" s="23"/>
      <c r="L69" s="23"/>
      <c r="M69" s="23"/>
    </row>
    <row r="70" spans="1:14" outlineLevel="1" x14ac:dyDescent="0.25">
      <c r="A70" s="25" t="s">
        <v>964</v>
      </c>
      <c r="B70" s="42"/>
      <c r="E70" s="42"/>
      <c r="F70" s="42"/>
      <c r="G70" s="42"/>
      <c r="H70" s="23"/>
      <c r="L70" s="23"/>
      <c r="M70" s="23"/>
    </row>
    <row r="71" spans="1:14" outlineLevel="1" x14ac:dyDescent="0.25">
      <c r="A71" s="25" t="s">
        <v>965</v>
      </c>
      <c r="B71" s="42"/>
      <c r="E71" s="42"/>
      <c r="F71" s="42"/>
      <c r="G71" s="42"/>
      <c r="H71" s="23"/>
      <c r="L71" s="23"/>
      <c r="M71" s="23"/>
    </row>
    <row r="72" spans="1:14" outlineLevel="1" x14ac:dyDescent="0.25">
      <c r="A72" s="25" t="s">
        <v>966</v>
      </c>
      <c r="B72" s="42"/>
      <c r="E72" s="42"/>
      <c r="F72" s="42"/>
      <c r="G72" s="42"/>
      <c r="H72" s="23"/>
      <c r="L72" s="23"/>
      <c r="M72" s="23"/>
    </row>
    <row r="73" spans="1:14" ht="37.5" x14ac:dyDescent="0.25">
      <c r="A73" s="37"/>
      <c r="B73" s="36" t="s">
        <v>968</v>
      </c>
      <c r="C73" s="37"/>
      <c r="D73" s="37"/>
      <c r="E73" s="37"/>
      <c r="F73" s="37"/>
      <c r="G73" s="37"/>
      <c r="H73" s="23"/>
    </row>
    <row r="74" spans="1:14" ht="15" customHeight="1" x14ac:dyDescent="0.25">
      <c r="A74" s="44"/>
      <c r="B74" s="45" t="s">
        <v>699</v>
      </c>
      <c r="C74" s="44" t="s">
        <v>1030</v>
      </c>
      <c r="D74" s="44"/>
      <c r="E74" s="47"/>
      <c r="F74" s="47"/>
      <c r="G74" s="47"/>
      <c r="H74" s="54"/>
      <c r="I74" s="54"/>
      <c r="J74" s="54"/>
      <c r="K74" s="54"/>
      <c r="L74" s="54"/>
      <c r="M74" s="54"/>
      <c r="N74" s="54"/>
    </row>
    <row r="75" spans="1:14" x14ac:dyDescent="0.25">
      <c r="A75" s="25" t="s">
        <v>994</v>
      </c>
      <c r="B75" s="25" t="s">
        <v>1013</v>
      </c>
      <c r="C75" s="387">
        <f>'D. Nat Trans Templ'!D279</f>
        <v>53.285766516094164</v>
      </c>
      <c r="H75" s="23"/>
    </row>
    <row r="76" spans="1:14" x14ac:dyDescent="0.25">
      <c r="A76" s="25" t="s">
        <v>995</v>
      </c>
      <c r="B76" s="25" t="s">
        <v>1028</v>
      </c>
      <c r="C76" s="387">
        <f>'D. Nat Trans Templ'!D278</f>
        <v>24.788628062719823</v>
      </c>
      <c r="H76" s="23"/>
    </row>
    <row r="77" spans="1:14" outlineLevel="1" x14ac:dyDescent="0.25">
      <c r="A77" s="25" t="s">
        <v>996</v>
      </c>
      <c r="H77" s="23"/>
    </row>
    <row r="78" spans="1:14" outlineLevel="1" x14ac:dyDescent="0.25">
      <c r="A78" s="25" t="s">
        <v>997</v>
      </c>
      <c r="H78" s="23"/>
    </row>
    <row r="79" spans="1:14" outlineLevel="1" x14ac:dyDescent="0.25">
      <c r="A79" s="25" t="s">
        <v>998</v>
      </c>
      <c r="H79" s="23"/>
    </row>
    <row r="80" spans="1:14" outlineLevel="1" x14ac:dyDescent="0.25">
      <c r="A80" s="25" t="s">
        <v>999</v>
      </c>
      <c r="H80" s="23"/>
    </row>
    <row r="81" spans="1:8" x14ac:dyDescent="0.25">
      <c r="A81" s="44"/>
      <c r="B81" s="45" t="s">
        <v>1000</v>
      </c>
      <c r="C81" s="44" t="s">
        <v>410</v>
      </c>
      <c r="D81" s="44" t="s">
        <v>411</v>
      </c>
      <c r="E81" s="47" t="s">
        <v>700</v>
      </c>
      <c r="F81" s="47" t="s">
        <v>702</v>
      </c>
      <c r="G81" s="47" t="s">
        <v>1021</v>
      </c>
      <c r="H81" s="23"/>
    </row>
    <row r="82" spans="1:8" x14ac:dyDescent="0.25">
      <c r="A82" s="25" t="s">
        <v>1001</v>
      </c>
      <c r="B82" s="186" t="s">
        <v>1079</v>
      </c>
      <c r="C82" s="378" t="s">
        <v>739</v>
      </c>
      <c r="D82" s="208">
        <v>0</v>
      </c>
      <c r="E82" s="208">
        <v>0</v>
      </c>
      <c r="F82" s="208">
        <v>0</v>
      </c>
      <c r="G82" s="388">
        <f>SUM(C82:F82)</f>
        <v>0</v>
      </c>
      <c r="H82" s="23"/>
    </row>
    <row r="83" spans="1:8" x14ac:dyDescent="0.25">
      <c r="A83" s="25" t="s">
        <v>1002</v>
      </c>
      <c r="B83" s="186" t="s">
        <v>1018</v>
      </c>
      <c r="C83" s="133">
        <f>'D. Nat Trans Templ'!I522/'D. Nat Trans Templ'!I555</f>
        <v>1.9381000460764743E-3</v>
      </c>
      <c r="D83" s="208">
        <v>0</v>
      </c>
      <c r="E83" s="208">
        <v>0</v>
      </c>
      <c r="F83" s="208">
        <v>0</v>
      </c>
      <c r="G83" s="168">
        <f t="shared" ref="G83:G86" si="0">SUM(C83:F83)</f>
        <v>1.9381000460764743E-3</v>
      </c>
      <c r="H83" s="23"/>
    </row>
    <row r="84" spans="1:8" x14ac:dyDescent="0.25">
      <c r="A84" s="25" t="s">
        <v>1003</v>
      </c>
      <c r="B84" s="186" t="s">
        <v>1016</v>
      </c>
      <c r="C84" s="133">
        <f>'D. Nat Trans Templ'!I538/'D. Nat Trans Templ'!I555</f>
        <v>7.2065209980900623E-4</v>
      </c>
      <c r="D84" s="208">
        <v>0</v>
      </c>
      <c r="E84" s="208">
        <v>0</v>
      </c>
      <c r="F84" s="208">
        <v>0</v>
      </c>
      <c r="G84" s="168">
        <f t="shared" si="0"/>
        <v>7.2065209980900623E-4</v>
      </c>
      <c r="H84" s="23"/>
    </row>
    <row r="85" spans="1:8" x14ac:dyDescent="0.25">
      <c r="A85" s="25" t="s">
        <v>1004</v>
      </c>
      <c r="B85" s="186" t="s">
        <v>1017</v>
      </c>
      <c r="C85" s="133">
        <f>'D. Nat Trans Templ'!I554/'D. Nat Trans Templ'!I555</f>
        <v>1.2078162325647004E-3</v>
      </c>
      <c r="D85" s="208">
        <v>0</v>
      </c>
      <c r="E85" s="208">
        <v>0</v>
      </c>
      <c r="F85" s="208">
        <v>0</v>
      </c>
      <c r="G85" s="168">
        <f t="shared" si="0"/>
        <v>1.2078162325647004E-3</v>
      </c>
      <c r="H85" s="23"/>
    </row>
    <row r="86" spans="1:8" x14ac:dyDescent="0.25">
      <c r="A86" s="25" t="s">
        <v>1020</v>
      </c>
      <c r="B86" s="186" t="s">
        <v>1019</v>
      </c>
      <c r="C86" s="133">
        <v>0</v>
      </c>
      <c r="D86" s="208">
        <v>0</v>
      </c>
      <c r="E86" s="208">
        <v>0</v>
      </c>
      <c r="F86" s="208">
        <v>0</v>
      </c>
      <c r="G86" s="168">
        <f t="shared" si="0"/>
        <v>0</v>
      </c>
      <c r="H86" s="23"/>
    </row>
    <row r="87" spans="1:8" outlineLevel="1" x14ac:dyDescent="0.25">
      <c r="A87" s="25" t="s">
        <v>1005</v>
      </c>
      <c r="H87" s="23"/>
    </row>
    <row r="88" spans="1:8" outlineLevel="1" x14ac:dyDescent="0.25">
      <c r="A88" s="25" t="s">
        <v>1006</v>
      </c>
      <c r="H88" s="23"/>
    </row>
    <row r="89" spans="1:8" outlineLevel="1" x14ac:dyDescent="0.25">
      <c r="A89" s="25" t="s">
        <v>1007</v>
      </c>
      <c r="H89" s="23"/>
    </row>
    <row r="90" spans="1:8" outlineLevel="1" x14ac:dyDescent="0.25">
      <c r="A90" s="25" t="s">
        <v>1008</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Introduction</vt:lpstr>
      <vt:lpstr>A. HTT General</vt:lpstr>
      <vt:lpstr>B1. HTT Mortgage Assets</vt:lpstr>
      <vt:lpstr>C. HTT Harmonised Glossary</vt:lpstr>
      <vt:lpstr>Disclaimer</vt:lpstr>
      <vt:lpstr>D. Nat Trans Templ</vt:lpstr>
      <vt:lpstr>E. Optional ECB-ECAIs data</vt:lpstr>
      <vt:lpstr>Disclaimer!general_tc</vt:lpstr>
      <vt:lpstr>'A. HTT General'!Print_Area</vt:lpstr>
      <vt:lpstr>'B1. HTT Mortgage Assets'!Print_Area</vt:lpstr>
      <vt:lpstr>'C. HTT Harmonised Glossary'!Print_Area</vt:lpstr>
      <vt:lpstr>'D. Nat Trans Templ'!Print_Area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Kung, Kevin</cp:lastModifiedBy>
  <cp:lastPrinted>2016-05-20T08:25:54Z</cp:lastPrinted>
  <dcterms:created xsi:type="dcterms:W3CDTF">2016-04-21T08:07:20Z</dcterms:created>
  <dcterms:modified xsi:type="dcterms:W3CDTF">2023-09-08T16:13:21Z</dcterms:modified>
</cp:coreProperties>
</file>