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V:\Maciel\Legislative\Investor Report\2024\1 - January\"/>
    </mc:Choice>
  </mc:AlternateContent>
  <xr:revisionPtr revIDLastSave="0" documentId="13_ncr:1_{723E7CF2-C0BB-48BF-B216-C1AD49FCE945}" xr6:coauthVersionLast="47" xr6:coauthVersionMax="47" xr10:uidLastSave="{00000000-0000-0000-0000-000000000000}"/>
  <bookViews>
    <workbookView xWindow="23730" yWindow="7500" windowWidth="25935" windowHeight="18330" tabRatio="879" xr2:uid="{00000000-000D-0000-FFFF-FFFF00000000}"/>
  </bookViews>
  <sheets>
    <sheet name="Introduction" sheetId="5" r:id="rId1"/>
    <sheet name="A. HTT General" sheetId="8" r:id="rId2"/>
    <sheet name="B1. HTT Mortgage Assets" sheetId="9" r:id="rId3"/>
    <sheet name="C. HTT Harmonised Glossary" sheetId="12" r:id="rId4"/>
    <sheet name="D. Nat Trans Templ" sheetId="23" r:id="rId5"/>
    <sheet name="Disclaimer" sheetId="13"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Demand_Loan">[1]Input!$L$174</definedName>
    <definedName name="general_tc" localSheetId="5">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 Nat Trans Templ'!$A$1:$I$578</definedName>
    <definedName name="_xlnm.Print_Area" localSheetId="5">Disclaimer!$A$1:$A$170</definedName>
    <definedName name="_xlnm.Print_Area" localSheetId="6">'E. Optional ECB-ECAIs data'!$A$2:$G$72</definedName>
    <definedName name="_xlnm.Print_Area" localSheetId="0">Introduction!$B$2:$J$35</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2" i="8" l="1"/>
  <c r="C150" i="8"/>
  <c r="C138" i="8"/>
  <c r="C154" i="8" l="1"/>
  <c r="C180" i="9"/>
  <c r="C162" i="9"/>
  <c r="C161" i="9"/>
  <c r="C66" i="8" l="1"/>
  <c r="C145" i="8"/>
  <c r="C139"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G293" i="8"/>
  <c r="F307" i="8"/>
  <c r="F293" i="8"/>
  <c r="F295"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C291" i="8"/>
  <c r="D293" i="8"/>
  <c r="C293" i="8"/>
  <c r="D291" i="8"/>
  <c r="C307"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<sst xmlns="http://schemas.openxmlformats.org/spreadsheetml/2006/main" count="3074" uniqueCount="2052">
  <si>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</si>
  <si>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</si>
  <si>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</si>
  <si>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</si>
  <si>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</si>
  <si>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</si>
  <si>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</si>
  <si>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</si>
  <si>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</si>
  <si>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</si>
  <si>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</si>
  <si>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</si>
  <si>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</si>
  <si>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</si>
  <si>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</si>
  <si>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</si>
  <si>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</si>
  <si>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</si>
  <si>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</si>
  <si>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</si>
  <si>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</si>
  <si>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</si>
  <si>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</si>
  <si>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</si>
  <si>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</si>
  <si>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</si>
  <si>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</si>
  <si>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</si>
  <si>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</si>
  <si>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</si>
  <si>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</si>
  <si>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</si>
  <si>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</si>
  <si>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</si>
  <si>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</si>
  <si>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</si>
  <si>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</si>
  <si>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</si>
  <si>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</si>
  <si>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</si>
  <si>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</si>
  <si>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</si>
  <si>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</si>
  <si>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</si>
  <si>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</si>
  <si>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</si>
  <si>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</si>
  <si>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</si>
  <si>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</si>
  <si>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</si>
  <si>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</si>
  <si>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</si>
  <si>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</si>
  <si>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</si>
  <si>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</si>
  <si>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</si>
  <si>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</si>
  <si>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</si>
  <si>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</si>
  <si>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</si>
  <si>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</si>
  <si>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</si>
  <si>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</si>
  <si>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</si>
  <si>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</si>
  <si>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</si>
  <si>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</si>
  <si>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</si>
  <si>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</si>
  <si>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</si>
  <si>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</si>
  <si>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</si>
  <si>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</si>
  <si>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</si>
  <si>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</si>
  <si>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</si>
  <si>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</si>
  <si>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</si>
  <si>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</si>
  <si>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</si>
  <si>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</si>
  <si>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</si>
  <si>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</si>
  <si>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</si>
  <si>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</si>
  <si>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</si>
  <si>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</si>
  <si>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</si>
  <si>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</si>
  <si>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</si>
  <si>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</si>
  <si>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</si>
  <si>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</si>
  <si>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</si>
  <si>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</si>
  <si>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</si>
  <si>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</si>
  <si>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</si>
  <si>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</si>
  <si>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</si>
  <si>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</si>
  <si>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</si>
  <si>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</si>
  <si>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</si>
  <si>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</si>
  <si>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</si>
  <si>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</si>
  <si>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</si>
  <si>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</si>
  <si>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</si>
  <si>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</si>
  <si>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</si>
  <si>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</si>
  <si>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</si>
  <si>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</si>
  <si>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</si>
  <si>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</si>
  <si>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</si>
  <si>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</si>
  <si>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</si>
  <si>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</si>
  <si>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</si>
  <si>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</si>
  <si>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</si>
  <si>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</si>
  <si>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</si>
  <si>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</si>
  <si>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</si>
  <si>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</si>
  <si>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</si>
  <si>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</si>
  <si>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</si>
  <si>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</si>
  <si>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</si>
  <si>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</si>
  <si>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</si>
  <si>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</si>
  <si>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</si>
  <si>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</si>
  <si>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</si>
  <si>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</si>
  <si>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</si>
  <si>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</si>
  <si>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</si>
  <si>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</si>
  <si>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</si>
  <si>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</si>
  <si>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</si>
  <si>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</si>
  <si>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</si>
  <si>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</si>
  <si>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</si>
  <si>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</si>
  <si>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</si>
  <si>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</si>
  <si>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</si>
  <si>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</si>
  <si>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</si>
  <si>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</si>
  <si>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</si>
  <si>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</si>
  <si>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</si>
  <si>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</si>
  <si>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</si>
  <si>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</si>
  <si>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</si>
  <si>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</si>
  <si>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</si>
  <si>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</si>
  <si>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</si>
  <si>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</si>
  <si>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</si>
  <si>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</si>
  <si>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</si>
  <si>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</si>
  <si>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</si>
  <si>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</si>
  <si>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</si>
  <si>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</si>
  <si>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</si>
  <si>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</si>
  <si>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</si>
  <si>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</si>
  <si>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</si>
  <si>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</si>
  <si>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</si>
  <si>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</si>
  <si>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</si>
  <si>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</si>
  <si>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</si>
  <si>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</si>
  <si>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</si>
  <si>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</si>
  <si>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</si>
  <si>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</si>
  <si>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</si>
  <si>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</si>
  <si>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</si>
  <si>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</si>
  <si>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</si>
  <si>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</si>
  <si>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</si>
  <si>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</si>
  <si>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</si>
  <si>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</si>
  <si>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</si>
  <si>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</si>
  <si>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</si>
  <si>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</si>
  <si>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</si>
  <si>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</si>
  <si>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</si>
  <si>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</si>
  <si>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</si>
  <si>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</si>
  <si>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</si>
  <si>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</si>
  <si>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</si>
  <si>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</si>
  <si>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</si>
  <si>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</si>
  <si>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</si>
  <si>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</si>
  <si>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</si>
  <si>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</si>
  <si>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</si>
  <si>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</si>
  <si>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</si>
  <si>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</si>
  <si>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</si>
  <si>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</si>
  <si>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</si>
  <si>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</si>
  <si>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</si>
  <si>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</si>
  <si>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</si>
  <si>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</si>
  <si>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</si>
  <si>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</si>
  <si>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</si>
  <si>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</si>
  <si>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</si>
  <si>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</si>
  <si>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</si>
  <si>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</si>
  <si>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</si>
  <si>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</si>
  <si>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</si>
  <si>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</si>
  <si>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</si>
  <si>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</si>
  <si>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</si>
  <si>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</si>
  <si>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</si>
  <si>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</si>
  <si>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</si>
  <si>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</si>
  <si>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</si>
  <si>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</si>
  <si>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</si>
  <si>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</si>
  <si>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</si>
  <si>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</si>
  <si>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</si>
  <si>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</si>
  <si>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</si>
  <si>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</si>
  <si>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</si>
  <si>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</si>
  <si>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</si>
  <si>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</si>
  <si>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</si>
  <si>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</si>
  <si>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</si>
  <si>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</si>
  <si>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</si>
  <si>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</si>
  <si>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</si>
  <si>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</si>
  <si>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</si>
  <si>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</si>
  <si>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</si>
  <si>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</si>
  <si>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</si>
  <si>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</si>
  <si>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</si>
  <si>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</si>
  <si>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</si>
  <si>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</si>
  <si>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</si>
  <si>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</si>
  <si>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</si>
  <si>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</si>
  <si>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</si>
  <si>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</si>
  <si>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</si>
  <si>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</si>
  <si>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</si>
  <si>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</si>
  <si>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</si>
  <si>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</si>
  <si>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</si>
  <si>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</si>
  <si>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</si>
  <si>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</si>
  <si>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</si>
  <si>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</si>
  <si>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</si>
  <si>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</si>
  <si>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</si>
  <si>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</si>
  <si>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</si>
  <si>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</si>
  <si>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</si>
  <si>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</si>
  <si>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</si>
  <si>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</si>
  <si>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</si>
  <si>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</si>
  <si>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</si>
  <si>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</si>
  <si>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</si>
  <si>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</si>
  <si>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</si>
  <si>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</si>
  <si>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</si>
  <si>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</si>
  <si>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</si>
  <si>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</si>
  <si>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</si>
  <si>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</si>
  <si>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</si>
  <si>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</si>
  <si>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</si>
  <si>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</si>
  <si>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</si>
  <si>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</si>
  <si>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</si>
  <si>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</si>
  <si>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</si>
  <si>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</si>
  <si>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</si>
  <si>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</si>
  <si>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</si>
  <si>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</si>
  <si>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</si>
  <si>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</si>
  <si>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</si>
  <si>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</si>
  <si>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</si>
  <si>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</si>
  <si>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</si>
  <si>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</si>
  <si>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</si>
  <si>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</si>
  <si>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</si>
  <si>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</si>
  <si>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</si>
  <si>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</si>
  <si>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</si>
  <si>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</si>
  <si>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</si>
  <si>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</si>
  <si>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</si>
  <si>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</si>
  <si>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</si>
  <si>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</si>
  <si>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</si>
  <si>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</si>
  <si>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</si>
  <si>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</si>
  <si>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</si>
  <si>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</si>
  <si>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</si>
  <si>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</si>
  <si>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</si>
  <si>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</si>
  <si>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</si>
  <si>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</si>
  <si>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</si>
  <si>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</si>
  <si>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</si>
  <si>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</si>
  <si>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</si>
  <si>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</si>
  <si>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</si>
  <si>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</si>
  <si>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</si>
  <si>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</si>
  <si>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</si>
  <si>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</si>
  <si>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</si>
  <si>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</si>
  <si>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</si>
  <si>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</si>
  <si>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</si>
  <si>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</si>
  <si>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</si>
  <si>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</si>
  <si>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</si>
  <si>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</si>
  <si>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</si>
  <si>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</si>
  <si>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</si>
  <si>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</si>
  <si>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</si>
  <si>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</si>
  <si>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</si>
  <si>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</si>
  <si>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</si>
  <si>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</si>
  <si>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</si>
  <si>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</si>
  <si>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</si>
  <si>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</si>
  <si>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</si>
  <si>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</si>
  <si>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</si>
  <si>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</si>
  <si>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</si>
  <si>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</si>
  <si>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</si>
  <si>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</si>
  <si>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</si>
  <si>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</si>
  <si>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</si>
  <si>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</si>
  <si>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</si>
  <si>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</si>
  <si>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</si>
  <si>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</si>
  <si>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</si>
  <si>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</si>
  <si>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</si>
  <si>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</si>
  <si>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</si>
  <si>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</si>
  <si>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</si>
  <si>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</si>
  <si>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</si>
  <si>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</si>
  <si>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</si>
  <si>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</si>
  <si>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</si>
  <si>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</si>
  <si>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</si>
  <si>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</si>
  <si>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</si>
  <si>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</si>
  <si>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</si>
  <si>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</si>
  <si>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</si>
  <si>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</si>
  <si>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</si>
  <si>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</si>
  <si>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</si>
  <si>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</si>
  <si>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</si>
  <si>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</si>
  <si>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</si>
  <si>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</si>
  <si>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</si>
  <si>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</si>
  <si>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</si>
  <si>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</si>
  <si>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</si>
  <si>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</si>
  <si>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</si>
  <si>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</si>
  <si>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</si>
  <si>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</si>
  <si>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</si>
  <si>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</si>
  <si>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</si>
  <si>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</si>
  <si>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</si>
  <si>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</si>
  <si>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</si>
  <si>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</si>
  <si>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</si>
  <si>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</si>
  <si>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</si>
  <si>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</si>
  <si>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</si>
  <si>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</si>
  <si>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</si>
  <si>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</si>
  <si>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</si>
  <si>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</si>
  <si>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</si>
  <si>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</si>
  <si>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</si>
  <si>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</si>
  <si>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</si>
  <si>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</si>
  <si>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</si>
  <si>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</si>
  <si>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</si>
  <si>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</si>
  <si>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</si>
  <si>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</si>
  <si>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</si>
  <si>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</si>
  <si>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</si>
  <si>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</si>
  <si>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</si>
  <si>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</si>
  <si>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</si>
  <si>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</si>
  <si>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</si>
  <si>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</si>
  <si>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</si>
  <si>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</si>
  <si>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</si>
  <si>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</si>
  <si>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</si>
  <si>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</si>
  <si>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</si>
  <si>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</si>
  <si>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</si>
  <si>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</si>
  <si>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</si>
  <si>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</si>
  <si>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</si>
  <si>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</si>
  <si>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</si>
  <si>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</si>
  <si>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</si>
  <si>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</si>
  <si>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</si>
  <si>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</si>
  <si>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</si>
  <si>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</si>
  <si>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</si>
  <si>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</si>
  <si>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</si>
  <si>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</si>
  <si>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</si>
  <si>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</si>
  <si>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</si>
  <si>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</si>
  <si>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</si>
  <si>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</si>
  <si>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</si>
  <si>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</si>
  <si>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</si>
  <si>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</si>
  <si>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</si>
  <si>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</si>
  <si>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</si>
  <si>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</si>
  <si>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</si>
  <si>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</si>
  <si>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</si>
  <si>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</si>
  <si>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</si>
  <si>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</si>
  <si>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</si>
  <si>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</si>
  <si>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</si>
  <si>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</si>
  <si>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</si>
  <si>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</si>
  <si>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</si>
  <si>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</si>
  <si>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</si>
  <si>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</si>
  <si>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</si>
  <si>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</si>
  <si>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</si>
  <si>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</si>
  <si>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</si>
  <si>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</si>
  <si>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</si>
  <si>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</si>
  <si>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</si>
  <si>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</si>
  <si>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</si>
  <si>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</si>
  <si>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</si>
  <si>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</si>
  <si>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</si>
  <si>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</si>
  <si>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</si>
  <si>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</si>
  <si>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</si>
  <si>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</si>
  <si>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</si>
  <si>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</si>
  <si>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</si>
  <si>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</si>
  <si>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</si>
  <si>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</si>
  <si>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</si>
  <si>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</si>
  <si>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</si>
  <si>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</si>
  <si>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</si>
  <si>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</si>
  <si>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</si>
  <si>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</si>
  <si>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</si>
  <si>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</si>
  <si>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</si>
  <si>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</si>
  <si>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</si>
  <si>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</si>
  <si>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</si>
  <si>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</si>
  <si>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</si>
  <si>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</si>
  <si>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</si>
  <si>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</si>
  <si>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</si>
  <si>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</si>
  <si>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</si>
  <si>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</si>
  <si>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</si>
  <si>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</si>
  <si>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</si>
  <si>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</si>
  <si>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</si>
  <si>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</si>
  <si>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</si>
  <si>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</si>
  <si>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</si>
  <si>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</si>
  <si>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</si>
  <si>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</si>
  <si>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</si>
  <si>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</si>
  <si>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</si>
  <si>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</si>
  <si>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</si>
  <si>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</si>
  <si>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</si>
  <si>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</si>
  <si>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</si>
  <si>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</si>
  <si>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</si>
  <si>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</si>
  <si>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</si>
  <si>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</si>
  <si>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</si>
  <si>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</si>
  <si>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</si>
  <si>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</si>
  <si>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</si>
  <si>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</si>
  <si>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</si>
  <si>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</si>
  <si>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</si>
  <si>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</si>
  <si>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</si>
  <si>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</si>
  <si>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</si>
  <si>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</si>
  <si>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</si>
  <si>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</si>
  <si>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</si>
  <si>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</si>
  <si>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</si>
  <si>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</si>
  <si>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</si>
  <si>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</si>
  <si>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</si>
  <si>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</si>
  <si>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</si>
  <si>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</si>
  <si>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</si>
  <si>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</si>
  <si>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</si>
  <si>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</si>
  <si>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</si>
  <si>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</si>
  <si>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</si>
  <si>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</si>
  <si>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</si>
  <si>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</si>
  <si>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</si>
  <si>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</si>
  <si>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</si>
  <si>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</si>
  <si>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</si>
  <si>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</si>
  <si>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</si>
  <si>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</si>
  <si>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</si>
  <si>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</si>
  <si>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</si>
  <si>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</si>
  <si>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</si>
  <si>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</si>
  <si>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</si>
  <si>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</si>
  <si>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</si>
  <si>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</si>
  <si>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</si>
  <si>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</si>
  <si>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</si>
  <si>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</si>
  <si>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</si>
  <si>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</si>
  <si>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</si>
  <si>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</si>
  <si>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</si>
  <si>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</si>
  <si>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</si>
  <si>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</si>
  <si>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</si>
  <si>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</si>
  <si>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</si>
  <si>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</si>
  <si>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</si>
  <si>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</si>
  <si>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</si>
  <si>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</si>
  <si>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</si>
  <si>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</si>
  <si>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</si>
  <si>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</si>
  <si>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</si>
  <si>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</si>
  <si>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</si>
  <si>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</si>
  <si>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</si>
  <si>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</si>
  <si>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</si>
  <si>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</si>
  <si>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</si>
  <si>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</si>
  <si>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</si>
  <si>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</si>
  <si>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</si>
  <si>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</si>
  <si>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</si>
  <si>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</si>
  <si>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</si>
  <si>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</si>
  <si>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</si>
  <si>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</si>
  <si>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</si>
  <si>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</si>
  <si>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</si>
  <si>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</si>
  <si>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</si>
  <si>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</si>
  <si>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</si>
  <si>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</si>
  <si>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</si>
  <si>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</si>
  <si>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</si>
  <si>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</si>
  <si>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</si>
  <si>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</si>
  <si>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</si>
  <si>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</si>
  <si>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</si>
  <si>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</si>
  <si>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</si>
  <si>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</si>
  <si>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</si>
  <si>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</si>
  <si>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</si>
  <si>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</si>
  <si>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</si>
  <si>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</si>
  <si>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</si>
  <si>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</si>
  <si>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</si>
  <si>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</si>
  <si>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</si>
  <si>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</si>
  <si>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</si>
  <si>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</si>
  <si>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</si>
  <si>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</si>
  <si>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</si>
  <si>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</si>
  <si>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</si>
  <si>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</si>
  <si>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</si>
  <si>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</si>
  <si>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</si>
  <si>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</si>
  <si>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</si>
  <si>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</si>
  <si>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</si>
  <si>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</si>
  <si>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</si>
  <si>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</si>
  <si>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</si>
  <si>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</si>
  <si>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</si>
  <si>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</si>
  <si>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</si>
  <si>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</si>
  <si>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</si>
  <si>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</si>
  <si>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</si>
  <si>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</si>
  <si>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</si>
  <si>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</si>
  <si>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</si>
  <si>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</si>
  <si>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</si>
  <si>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</si>
  <si>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</si>
  <si>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</si>
  <si>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</si>
  <si>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</si>
  <si>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</si>
  <si>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</si>
  <si>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</si>
  <si>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</si>
  <si>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</si>
  <si>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</si>
  <si>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</si>
  <si>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</si>
  <si>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</si>
  <si>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</si>
  <si>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</si>
  <si>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</si>
  <si>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</si>
  <si>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</si>
  <si>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</si>
  <si>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</si>
  <si>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</si>
  <si>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</si>
  <si>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</si>
  <si>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</si>
  <si>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</si>
  <si>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</si>
  <si>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</si>
  <si>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</si>
  <si>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</si>
  <si>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</si>
  <si>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</si>
  <si>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</si>
  <si>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</si>
  <si>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</si>
  <si>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</si>
  <si>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</si>
  <si>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</si>
  <si>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</si>
  <si>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</si>
  <si>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</si>
  <si>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</si>
  <si>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</si>
  <si>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</si>
  <si>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</si>
  <si>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</si>
  <si>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</si>
  <si>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</si>
  <si>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</si>
  <si>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</si>
  <si>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</si>
  <si>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</si>
  <si>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</si>
  <si>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</si>
  <si>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</si>
  <si>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</si>
  <si>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</si>
  <si>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</si>
  <si>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</si>
  <si>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</si>
  <si>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</si>
  <si>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</si>
  <si>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</si>
  <si>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</si>
  <si>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</si>
  <si>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</si>
  <si>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</si>
  <si>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</si>
  <si>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</si>
  <si>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</si>
  <si>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</si>
  <si>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</si>
  <si>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</si>
  <si>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</si>
  <si>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</si>
  <si>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</si>
  <si>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</si>
  <si>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</si>
  <si>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</si>
  <si>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</si>
  <si>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</si>
  <si>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</si>
  <si>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</si>
  <si>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</si>
  <si>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</si>
  <si>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</si>
  <si>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</si>
  <si>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</si>
  <si>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</si>
  <si>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</si>
  <si>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</si>
  <si>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</si>
  <si>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</si>
  <si>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</si>
  <si>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</si>
  <si>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</si>
  <si>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</si>
  <si>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</si>
  <si>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</si>
  <si>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</si>
  <si>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</si>
  <si>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</si>
  <si>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</si>
  <si>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</si>
  <si>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</si>
  <si>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</si>
  <si>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</si>
  <si>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</si>
  <si>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</si>
  <si>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</si>
  <si>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</si>
  <si>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</si>
  <si>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</si>
  <si>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</si>
  <si>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</si>
  <si>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</si>
  <si>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</si>
  <si>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</si>
  <si>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</si>
  <si>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</si>
  <si>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</si>
  <si>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</si>
  <si>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</si>
  <si>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</si>
  <si>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</si>
  <si>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</si>
  <si>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</si>
  <si>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</si>
  <si>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</si>
  <si>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</si>
  <si>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</si>
  <si>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</si>
  <si>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</si>
  <si>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</si>
  <si>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</si>
  <si>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</si>
  <si>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</si>
  <si>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</si>
  <si>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</si>
  <si>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</si>
  <si>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</si>
  <si>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</si>
  <si>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</si>
  <si>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</si>
  <si>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</si>
  <si>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</si>
  <si>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</si>
  <si>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</si>
  <si>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</si>
  <si>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</si>
  <si>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</si>
  <si>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</si>
  <si>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</si>
  <si>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</si>
  <si>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</si>
  <si>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</si>
  <si>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</si>
  <si>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</si>
  <si>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</si>
  <si>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</si>
  <si>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</si>
  <si>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</si>
  <si>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</si>
  <si>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</si>
  <si>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</si>
  <si>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</si>
  <si>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</si>
  <si>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</si>
  <si>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</si>
  <si>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</si>
  <si>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</si>
  <si>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</si>
  <si>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</si>
  <si>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</si>
  <si>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</si>
  <si>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</si>
  <si>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</si>
  <si>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</si>
  <si>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</si>
  <si>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</si>
  <si>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</si>
  <si>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</si>
  <si>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</si>
  <si>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</si>
  <si>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</si>
  <si>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</si>
  <si>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</si>
  <si>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</si>
  <si>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</si>
  <si>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</si>
  <si>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</si>
  <si>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</si>
  <si>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</si>
  <si>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</si>
  <si>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</si>
  <si>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</si>
  <si>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</si>
  <si>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</si>
  <si>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</si>
  <si>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</si>
  <si>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</si>
  <si>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</si>
  <si>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</si>
  <si>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</si>
  <si>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</si>
  <si>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</si>
  <si>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</si>
  <si>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</si>
  <si>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</si>
  <si>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</si>
  <si>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</si>
  <si>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</si>
  <si>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</si>
  <si>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</si>
  <si>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</si>
  <si>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</si>
  <si>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</si>
  <si>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</si>
  <si>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</si>
  <si>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</si>
  <si>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</si>
  <si>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</si>
  <si>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</si>
  <si>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</si>
  <si>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</si>
  <si>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</si>
  <si>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</si>
  <si>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</si>
  <si>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</si>
  <si>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</si>
  <si>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</si>
  <si>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</si>
  <si>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</si>
  <si>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</si>
  <si>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</si>
  <si>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</si>
  <si>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</si>
  <si>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</si>
  <si>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</si>
  <si>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</si>
  <si>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</si>
  <si>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</si>
  <si>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</si>
  <si>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</si>
  <si>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</si>
  <si>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</si>
  <si>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</si>
  <si>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</si>
  <si>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</si>
  <si>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</si>
  <si>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</si>
  <si>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</si>
  <si>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</si>
  <si>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</si>
  <si>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</si>
  <si>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</si>
  <si>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</si>
  <si>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</si>
  <si>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</si>
  <si>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</si>
  <si>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</si>
  <si>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</si>
  <si>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</si>
  <si>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</si>
  <si>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</si>
  <si>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</si>
  <si>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</si>
  <si>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</si>
  <si>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</si>
  <si>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</si>
  <si>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</si>
  <si>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</si>
  <si>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</si>
  <si>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</si>
  <si>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</si>
  <si>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</si>
  <si>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</si>
  <si>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</si>
  <si>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</si>
  <si>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</si>
  <si>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</si>
  <si>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</si>
  <si>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</si>
  <si>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</si>
  <si>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</si>
  <si>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</si>
  <si>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</si>
  <si>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</si>
  <si>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</si>
  <si>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</si>
  <si>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</si>
  <si>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</si>
  <si>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</si>
  <si>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</si>
  <si>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</si>
  <si>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</si>
  <si>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</si>
  <si>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</si>
  <si>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</si>
  <si>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</si>
  <si>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</si>
  <si>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</si>
  <si>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</si>
  <si>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</si>
  <si>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</si>
  <si>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</si>
  <si>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</si>
  <si>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</si>
  <si>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</si>
  <si>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</si>
  <si>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</si>
  <si>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</si>
  <si>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</si>
  <si>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</si>
  <si>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</si>
  <si>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</si>
  <si>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</si>
  <si>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</si>
  <si>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</si>
  <si>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</si>
  <si>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</si>
  <si>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</si>
  <si>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</si>
  <si>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</si>
  <si>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</si>
  <si>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</si>
  <si>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</si>
  <si>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</si>
  <si>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</si>
  <si>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</si>
  <si>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</si>
  <si>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</si>
  <si>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</si>
  <si>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</si>
  <si>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</si>
  <si>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</si>
  <si>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</si>
  <si>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</si>
  <si>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</si>
  <si>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</si>
  <si>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</si>
  <si>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</si>
  <si>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</si>
  <si>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</si>
  <si>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</si>
  <si>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</si>
  <si>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</si>
  <si>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</si>
  <si>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</si>
  <si>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</si>
  <si>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</si>
  <si>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</si>
  <si>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</si>
  <si>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</si>
  <si>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</si>
  <si>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</si>
  <si>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</si>
  <si>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</si>
  <si>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</si>
  <si>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</si>
  <si>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</si>
  <si>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</si>
  <si>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</si>
  <si>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</si>
  <si>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</si>
  <si>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</si>
  <si>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</si>
  <si>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</si>
  <si>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</si>
  <si>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</si>
  <si>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</si>
  <si>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</si>
  <si>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</si>
  <si>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</si>
  <si>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</si>
  <si>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</si>
  <si>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</si>
  <si>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</si>
  <si>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</si>
  <si>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</si>
  <si>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</si>
  <si>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</si>
  <si>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</si>
  <si>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</si>
  <si>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</si>
  <si>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</si>
  <si>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</si>
  <si>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</si>
  <si>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</si>
  <si>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</si>
  <si>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</si>
  <si>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</si>
  <si>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</si>
  <si>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</si>
  <si>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</si>
  <si>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</si>
  <si>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</si>
  <si>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</si>
  <si>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</si>
  <si>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</si>
  <si>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</si>
  <si>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</si>
  <si>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</si>
  <si>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</si>
  <si>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</si>
  <si>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</si>
  <si>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</si>
  <si>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</si>
  <si>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</si>
  <si>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</si>
  <si>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</si>
  <si>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</si>
  <si>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</si>
  <si>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</si>
  <si>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</si>
  <si>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</si>
  <si>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</si>
  <si>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</si>
  <si>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</si>
  <si>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</si>
  <si>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</si>
  <si>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</si>
  <si>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</si>
  <si>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</si>
  <si>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</si>
  <si>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</si>
  <si>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</si>
  <si>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</si>
  <si>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</si>
  <si>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</si>
  <si>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</si>
  <si>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</si>
  <si>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</si>
  <si>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</si>
  <si>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</si>
  <si>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</si>
  <si>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</si>
  <si>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</si>
  <si>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</si>
  <si>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</si>
  <si>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</si>
  <si>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</si>
  <si>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</si>
  <si>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</si>
  <si>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</si>
  <si>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</si>
  <si>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</si>
  <si>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</si>
  <si>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</si>
  <si>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</si>
  <si>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</si>
  <si>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</si>
  <si>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</si>
  <si>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</si>
  <si>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</si>
  <si>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</si>
  <si>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</si>
  <si>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</si>
  <si>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</si>
  <si>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</si>
  <si>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</si>
  <si>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</si>
  <si>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</si>
  <si>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</si>
  <si>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</si>
  <si>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</si>
  <si>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</si>
  <si>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</si>
  <si>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</si>
  <si>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</si>
  <si>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</si>
  <si>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</si>
  <si>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</si>
  <si>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</si>
  <si>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</si>
  <si>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</si>
  <si>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</si>
  <si>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</si>
  <si>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</si>
  <si>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</si>
  <si>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</si>
  <si>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</si>
  <si>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</si>
  <si>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</si>
  <si>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</si>
  <si>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</si>
  <si>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</si>
  <si>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</si>
  <si>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</si>
  <si>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</si>
  <si>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</si>
  <si>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</si>
  <si>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</si>
  <si>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</si>
  <si>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</si>
  <si>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</si>
  <si>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</si>
  <si>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</si>
  <si>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</si>
  <si>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</si>
  <si>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</si>
  <si>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</si>
  <si>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</si>
  <si>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</si>
  <si>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</si>
  <si>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</si>
  <si>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</si>
  <si>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</si>
  <si>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</si>
  <si>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</si>
  <si>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</si>
  <si>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</si>
  <si>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</si>
  <si>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</si>
  <si>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</si>
  <si>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</si>
  <si>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</si>
  <si>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</si>
  <si>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</si>
  <si>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</si>
  <si>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</si>
  <si>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</si>
  <si>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</si>
  <si>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</si>
  <si>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</si>
  <si>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</si>
  <si>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</si>
  <si>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</si>
  <si>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</si>
  <si>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</si>
  <si>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</si>
  <si>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</si>
  <si>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</si>
  <si>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</si>
  <si>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</si>
  <si>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</si>
  <si>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</si>
  <si>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</si>
  <si>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</si>
  <si>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</si>
  <si>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</si>
  <si>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</si>
  <si>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</si>
  <si>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</si>
  <si>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</si>
  <si>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</si>
  <si>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</si>
  <si>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</si>
  <si>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</si>
  <si>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</si>
  <si>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</si>
  <si>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</si>
  <si>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</si>
  <si>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</si>
  <si>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</si>
  <si>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</si>
  <si>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</si>
  <si>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</si>
  <si>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</si>
  <si>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</si>
  <si>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</si>
  <si>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</si>
  <si>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</si>
  <si>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</si>
  <si>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</si>
  <si>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</si>
  <si>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</si>
  <si>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</si>
  <si>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</si>
  <si>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</si>
  <si>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</si>
  <si>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</si>
  <si>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</si>
  <si>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</si>
  <si>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</si>
  <si>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</si>
  <si>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</si>
  <si>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</si>
  <si>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</si>
  <si>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</si>
  <si>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</si>
  <si>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</si>
  <si>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</si>
  <si>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</si>
  <si>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</si>
  <si>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</si>
  <si>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</si>
  <si>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</si>
  <si>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</si>
  <si>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</si>
  <si>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</si>
  <si>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</si>
  <si>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</si>
  <si>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</si>
  <si>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</si>
  <si>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</si>
  <si>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</si>
  <si>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</si>
  <si>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</si>
  <si>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</si>
  <si>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</si>
  <si>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</si>
  <si>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</si>
  <si>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</si>
  <si>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</si>
  <si>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</si>
  <si>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</si>
  <si>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</si>
  <si>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</si>
  <si>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</si>
  <si>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</si>
  <si>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</si>
  <si>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</si>
  <si>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</si>
  <si>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</si>
  <si>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</si>
  <si>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</si>
  <si>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</si>
  <si>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</si>
  <si>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</si>
  <si>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</si>
  <si>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</si>
  <si>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</si>
  <si>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</si>
  <si>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</si>
  <si>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</si>
  <si>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</si>
  <si>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</si>
  <si>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</si>
  <si>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</si>
  <si>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</si>
  <si>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</si>
  <si>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</si>
  <si>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</si>
  <si>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</si>
  <si>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</si>
  <si>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</si>
  <si>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</si>
  <si>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</si>
  <si>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</si>
  <si>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</si>
  <si>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</si>
  <si>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</si>
  <si>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</si>
  <si>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</si>
  <si>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</si>
  <si>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</si>
  <si>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</si>
  <si>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</si>
  <si>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</si>
  <si>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</si>
  <si>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</si>
  <si>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</si>
  <si>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</si>
  <si>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</si>
  <si>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</si>
  <si>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</si>
  <si>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</si>
  <si>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</si>
  <si>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</si>
  <si>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</si>
  <si>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</si>
  <si>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</si>
  <si>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</si>
  <si>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</si>
  <si>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</si>
  <si>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</si>
  <si>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</si>
  <si>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</si>
  <si>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</si>
  <si>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</si>
  <si>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</si>
  <si>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</si>
  <si>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</si>
  <si>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</si>
  <si>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</si>
  <si>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</si>
  <si>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</si>
  <si>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</si>
  <si>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</si>
  <si>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</si>
  <si>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</si>
  <si>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</si>
  <si>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</si>
  <si>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</si>
  <si>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</si>
  <si>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</si>
  <si>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</si>
  <si>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</si>
  <si>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</si>
  <si>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</si>
  <si>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</si>
  <si>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</si>
  <si>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</si>
  <si>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</si>
  <si>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</si>
  <si>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</si>
  <si>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</si>
  <si>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</si>
  <si>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</si>
  <si>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</si>
  <si>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</si>
  <si>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</si>
  <si>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</si>
  <si>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</si>
  <si>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</si>
  <si>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</si>
  <si>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</si>
  <si>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</si>
  <si>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</si>
  <si>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</si>
  <si>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</si>
  <si>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</si>
  <si>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</si>
  <si>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</si>
  <si>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</si>
  <si>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</si>
  <si>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</si>
  <si>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</si>
  <si>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</si>
  <si>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</si>
  <si>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</si>
  <si>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</si>
  <si>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</si>
  <si>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</si>
  <si>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</si>
  <si>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</si>
  <si>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</si>
  <si>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</si>
  <si>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</si>
  <si>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</si>
  <si>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</si>
  <si>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</si>
  <si>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</si>
  <si>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</si>
  <si>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</si>
  <si>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</si>
  <si>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</si>
  <si>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</si>
  <si>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</si>
  <si>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</si>
  <si>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</si>
  <si>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</si>
  <si>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</si>
  <si>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</si>
  <si>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</si>
  <si>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</si>
  <si>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</si>
  <si>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</si>
  <si>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</si>
  <si>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</si>
  <si>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</si>
  <si>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</si>
  <si>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</si>
  <si>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</si>
  <si>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</si>
  <si>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</si>
  <si>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</si>
  <si>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</si>
  <si>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</si>
  <si>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</si>
  <si>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</si>
  <si>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</si>
  <si>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</si>
  <si>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</si>
  <si>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</si>
  <si>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</si>
  <si>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</si>
  <si>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</si>
  <si>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</si>
  <si>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</si>
  <si>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</si>
  <si>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</si>
  <si>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</si>
  <si>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</si>
  <si>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</si>
  <si>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</si>
  <si>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</si>
  <si>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</si>
  <si>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</si>
  <si>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</si>
  <si>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</si>
  <si>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</si>
  <si>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</si>
  <si>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</si>
  <si>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</si>
  <si>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</si>
  <si>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</si>
  <si>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</si>
  <si>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</si>
  <si>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</si>
  <si>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</si>
  <si>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</si>
  <si>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</si>
  <si>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</si>
  <si>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</si>
  <si>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</si>
  <si>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</si>
  <si>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</si>
  <si>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</si>
  <si>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</si>
  <si>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</si>
  <si>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</si>
  <si>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</si>
  <si>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</si>
  <si>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</si>
  <si>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</si>
  <si>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</si>
  <si>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</si>
  <si>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</si>
  <si>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</si>
  <si>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</si>
  <si>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</si>
  <si>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</si>
  <si>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</si>
  <si>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</si>
  <si>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CBL26</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</si>
  <si>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</si>
  <si>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</si>
  <si>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</si>
  <si>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</si>
  <si>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</si>
  <si>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</si>
  <si>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</si>
  <si>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</si>
  <si>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</si>
  <si>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</si>
  <si>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</si>
  <si>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</si>
  <si>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</si>
  <si>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</si>
  <si>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</si>
  <si>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</si>
  <si>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</si>
  <si>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</si>
  <si>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</si>
  <si>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</si>
  <si>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</si>
  <si>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</si>
  <si>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</si>
  <si>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</si>
  <si>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</si>
  <si>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</si>
  <si>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</si>
  <si>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</si>
  <si>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</si>
  <si>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</si>
  <si>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</si>
  <si>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</si>
  <si>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</si>
  <si>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</si>
  <si>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</si>
  <si>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</si>
  <si>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</si>
  <si>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</si>
  <si>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</si>
  <si>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</si>
  <si>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</si>
  <si>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</si>
  <si>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</si>
  <si>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</si>
  <si>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</si>
  <si>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</si>
  <si>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</si>
  <si>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</si>
  <si>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</si>
  <si>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</si>
  <si>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</si>
  <si>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</si>
  <si>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</si>
  <si>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</si>
  <si>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</si>
  <si>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</si>
  <si>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</si>
  <si>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</si>
  <si>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</si>
  <si>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</si>
  <si>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</si>
  <si>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</si>
  <si>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</si>
  <si>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</si>
  <si>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</si>
  <si>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</si>
  <si>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</si>
  <si>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</si>
  <si>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</si>
  <si>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</si>
  <si>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</si>
  <si>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</si>
  <si>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</si>
  <si>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</si>
  <si>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</si>
  <si>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</si>
  <si>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</si>
  <si>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</si>
  <si>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</si>
  <si>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</si>
  <si>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</si>
  <si>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</si>
  <si>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</si>
  <si>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</si>
  <si>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</si>
  <si>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</si>
  <si>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</si>
  <si>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</si>
  <si>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</si>
  <si>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</si>
  <si>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</si>
  <si>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</si>
  <si>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</si>
  <si>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</si>
  <si>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</si>
  <si>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</si>
  <si>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</si>
  <si>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</si>
  <si>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</si>
  <si>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</si>
  <si>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</si>
  <si>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</si>
  <si>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</si>
  <si>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</si>
  <si>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</si>
  <si>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</si>
  <si>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</si>
  <si>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</si>
  <si>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</si>
  <si>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</si>
  <si>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</si>
  <si>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</si>
  <si>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</si>
  <si>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</si>
  <si>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</si>
  <si>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</si>
  <si>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</si>
  <si>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</si>
  <si>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</si>
  <si>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</si>
  <si>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</si>
  <si>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</si>
  <si>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</si>
  <si>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</si>
  <si>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</si>
  <si>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</si>
  <si>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</si>
  <si>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</si>
  <si>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</si>
  <si>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</si>
  <si>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</si>
  <si>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</si>
  <si>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</si>
  <si>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</si>
  <si>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</si>
  <si>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</si>
  <si>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</si>
  <si>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</si>
  <si>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</si>
  <si>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</si>
  <si>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</si>
  <si>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</si>
  <si>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</si>
  <si>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</si>
  <si>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</si>
  <si>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</si>
  <si>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</si>
  <si>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</si>
  <si>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</si>
  <si>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</si>
  <si>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</si>
  <si>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</si>
  <si>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</si>
  <si>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</si>
  <si>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</si>
  <si>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</si>
  <si>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</si>
  <si>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CH0528881185</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</si>
  <si>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</si>
  <si>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</si>
  <si>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</si>
  <si>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</si>
  <si>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</si>
  <si>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</si>
  <si>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</si>
  <si>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</si>
  <si>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</si>
  <si>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</si>
  <si>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</si>
  <si>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</si>
  <si>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</si>
  <si>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</si>
  <si>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</si>
  <si>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</si>
  <si>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</si>
  <si>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</si>
  <si>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</si>
  <si>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</si>
  <si>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</si>
  <si>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</si>
  <si>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</si>
  <si>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</si>
  <si>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</si>
  <si>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</si>
  <si>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</si>
  <si>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</si>
  <si>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</si>
  <si>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</si>
  <si>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</si>
  <si>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</si>
  <si>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</si>
  <si>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</si>
  <si>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</si>
  <si>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</si>
  <si>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</si>
  <si>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</si>
  <si>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</si>
  <si>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</si>
  <si>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</si>
  <si>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</si>
  <si>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</si>
  <si>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</si>
  <si>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</si>
  <si>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</si>
  <si>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</si>
  <si>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</si>
  <si>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</si>
  <si>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</si>
  <si>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</si>
  <si>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</si>
  <si>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</si>
  <si>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</si>
  <si>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</si>
  <si>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</si>
  <si>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</si>
  <si>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</si>
  <si>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</si>
  <si>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</si>
  <si>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</si>
  <si>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</si>
  <si>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</si>
  <si>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</si>
  <si>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</si>
  <si>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</si>
  <si>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</si>
  <si>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</si>
  <si>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</si>
  <si>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</si>
  <si>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</si>
  <si>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</si>
  <si>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</si>
  <si>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</si>
  <si>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</si>
  <si>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</si>
  <si>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</si>
  <si>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</si>
  <si>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</si>
  <si>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</si>
  <si>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</si>
  <si>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</si>
  <si>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</si>
  <si>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</si>
  <si>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</si>
  <si>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</si>
  <si>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</si>
  <si>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</si>
  <si>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</si>
  <si>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</si>
  <si>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</si>
  <si>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</si>
  <si>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</si>
  <si>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</si>
  <si>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</si>
  <si>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</si>
  <si>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</si>
  <si>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</si>
  <si>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</si>
  <si>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</si>
  <si>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</si>
  <si>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</si>
  <si>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</si>
  <si>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</si>
  <si>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</si>
  <si>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</si>
  <si>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</si>
  <si>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</si>
  <si>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</si>
  <si>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</si>
  <si>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</si>
  <si>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</si>
  <si>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</si>
  <si>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</si>
  <si>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</si>
  <si>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</si>
  <si>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</si>
  <si>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</si>
  <si>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</si>
  <si>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</si>
  <si>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</si>
  <si>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</si>
  <si>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</si>
  <si>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</si>
  <si>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</si>
  <si>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</si>
  <si>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</si>
  <si>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</si>
  <si>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</si>
  <si>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</si>
  <si>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</si>
  <si>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</si>
  <si>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</si>
  <si>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</si>
  <si>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</si>
  <si>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</si>
  <si>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</si>
  <si>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</si>
  <si>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</si>
  <si>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</si>
  <si>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</si>
  <si>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</si>
  <si>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</si>
  <si>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</si>
  <si>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</si>
  <si>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</si>
  <si>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</si>
  <si>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</si>
  <si>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</si>
  <si>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</si>
  <si>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</si>
  <si>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</si>
  <si>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</si>
  <si>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</si>
  <si>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</si>
  <si>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</si>
  <si>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</si>
  <si>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</si>
  <si>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</si>
  <si>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</si>
  <si>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</si>
  <si>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</si>
  <si>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</si>
  <si>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</si>
  <si>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</si>
  <si>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</si>
  <si>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</si>
  <si>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</si>
  <si>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</si>
  <si>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</si>
  <si>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</si>
  <si>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</si>
  <si>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</si>
  <si>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</si>
  <si>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</si>
  <si>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</si>
  <si>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</si>
  <si>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</si>
  <si>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</si>
  <si>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</si>
  <si>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</si>
  <si>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</si>
  <si>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</si>
  <si>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</si>
  <si>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</si>
  <si>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</si>
  <si>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</si>
  <si>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</si>
  <si>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</si>
  <si>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</si>
  <si>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</si>
  <si>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</si>
  <si>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</si>
  <si>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</si>
  <si>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</si>
  <si>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</si>
  <si>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</si>
  <si>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</si>
  <si>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</si>
  <si>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</si>
  <si>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</si>
  <si>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</si>
  <si>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</si>
  <si>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</si>
  <si>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</si>
  <si>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</si>
  <si>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</si>
  <si>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</si>
  <si>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</si>
  <si>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</si>
  <si>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</si>
  <si>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</si>
  <si>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</si>
  <si>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</si>
  <si>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</si>
  <si>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</si>
  <si>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</si>
  <si>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</si>
  <si>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</si>
  <si>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</si>
  <si>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</si>
  <si>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</si>
  <si>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</si>
  <si>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</si>
  <si>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</si>
  <si>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</si>
  <si>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</si>
  <si>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</si>
  <si>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</si>
  <si>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</si>
  <si>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</si>
  <si>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</si>
  <si>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</si>
  <si>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</si>
  <si>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</si>
  <si>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</si>
  <si>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</si>
  <si>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</si>
  <si>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</si>
  <si>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</si>
  <si>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</si>
  <si>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</si>
  <si>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</si>
  <si>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</si>
  <si>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</si>
  <si>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</si>
  <si>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</si>
  <si>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</si>
  <si>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</si>
  <si>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</si>
  <si>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</si>
  <si>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</si>
  <si>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</si>
  <si>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</si>
  <si>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</si>
  <si>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</si>
  <si>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</si>
  <si>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</si>
  <si>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</si>
  <si>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</si>
  <si>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</si>
  <si>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</si>
  <si>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</si>
  <si>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</si>
  <si>
    <t>Covered Bond - Series CBL53</t>
  </si>
  <si>
    <t>SOFR + 0.72%</t>
  </si>
  <si>
    <t>USC2428PBM26 / US13607GSF27</t>
  </si>
  <si>
    <t>Covered Bond - Series CBL54</t>
  </si>
  <si>
    <t>XS2689959869</t>
  </si>
  <si>
    <t>XS2492490680</t>
  </si>
  <si>
    <t>1. The Paying Agent in respect of Series 9, 20, 43 and 52 is UBS AG. The Paying Agent in respect of Series 26 and 41 is Credit Suisse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</si>
</sst>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 numFmtId="187" formatCode="[$NOK]\ #,##0"/>
    <numFmt numFmtId="188" formatCode="0.0000\ &quot;NOK/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22" fillId="0" borderId="0" xfId="0" applyFont="1"/>
    <xf numFmtId="0" fontId="22" fillId="0" borderId="0" xfId="0" applyFont="1"/>
    <xf numFmtId="187" fontId="24" fillId="0" borderId="0" xfId="10" applyNumberFormat="1" applyFont="1" applyFill="1" applyAlignment="1">
      <alignment horizontal="center"/>
    </xf>
    <xf numFmtId="188"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el/Legislative/Investor%20Report/2023/October/CIBC%20Legislative%20Covered%20Bond%20-%20Monthly%20Investor%20Report%20-%20%20October%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nglish"/>
      <sheetName val="Additional Pool Info"/>
      <sheetName val="Summary of Tests"/>
      <sheetName val="Input"/>
      <sheetName val="Compliance Certificate"/>
      <sheetName val="Input Data"/>
      <sheetName val="Sheet1"/>
      <sheetName val="Input Data2"/>
      <sheetName val="Input Data3"/>
      <sheetName val="Addtl Inputs"/>
      <sheetName val="Repurchases"/>
      <sheetName val="Addtl Inputs2"/>
      <sheetName val="Strats"/>
      <sheetName val="SSPA"/>
      <sheetName val="LBD"/>
      <sheetName val="Mtg Price Query"/>
    </sheetNames>
    <sheetDataSet>
      <sheetData sheetId="0"/>
      <sheetData sheetId="1"/>
      <sheetData sheetId="2"/>
      <sheetData sheetId="3">
        <row r="174">
          <cell r="L174">
            <v>4754136658.2880402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topLeftCell="A3" zoomScaleNormal="100" workbookViewId="0">
      <selection activeCell="A3" sqref="A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5" t="s">
        <v>1594</v>
      </c>
      <c r="E6" s="405"/>
      <c r="F6" s="405"/>
      <c r="G6" s="405"/>
      <c r="H6" s="405"/>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15/02/24</v>
      </c>
      <c r="G9" s="7"/>
      <c r="H9" s="7"/>
      <c r="I9" s="7"/>
      <c r="J9" s="8"/>
    </row>
    <row r="10" spans="2:10" ht="21" x14ac:dyDescent="0.25">
      <c r="B10" s="6"/>
      <c r="C10" s="7"/>
      <c r="D10" s="7"/>
      <c r="E10" s="7"/>
      <c r="F10" s="12" t="str">
        <f>"Cut-off Date: "&amp;TEXT('D. Nat Trans Templ'!D2,"DD/MM/YY")</f>
        <v>Cut-off Date: 31/01/24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8" t="s">
        <v>15</v>
      </c>
      <c r="E24" s="409" t="s">
        <v>16</v>
      </c>
      <c r="F24" s="409"/>
      <c r="G24" s="409"/>
      <c r="H24" s="409"/>
      <c r="I24" s="7"/>
      <c r="J24" s="8"/>
    </row>
    <row r="25" spans="2:10" x14ac:dyDescent="0.25">
      <c r="B25" s="6"/>
      <c r="C25" s="7"/>
      <c r="D25" s="7"/>
      <c r="E25" s="15"/>
      <c r="F25" s="15"/>
      <c r="G25" s="15"/>
      <c r="H25" s="7"/>
      <c r="I25" s="7"/>
      <c r="J25" s="8"/>
    </row>
    <row r="26" spans="2:10" x14ac:dyDescent="0.25">
      <c r="B26" s="6"/>
      <c r="C26" s="7"/>
      <c r="D26" s="408" t="s">
        <v>17</v>
      </c>
      <c r="E26" s="409"/>
      <c r="F26" s="409"/>
      <c r="G26" s="409"/>
      <c r="H26" s="409"/>
      <c r="I26" s="7"/>
      <c r="J26" s="8"/>
    </row>
    <row r="27" spans="2:10" x14ac:dyDescent="0.25">
      <c r="B27" s="6"/>
      <c r="C27" s="7"/>
      <c r="D27" s="16"/>
      <c r="E27" s="16"/>
      <c r="F27" s="16"/>
      <c r="G27" s="16"/>
      <c r="H27" s="16"/>
      <c r="I27" s="7"/>
      <c r="J27" s="8"/>
    </row>
    <row r="28" spans="2:10" x14ac:dyDescent="0.25">
      <c r="B28" s="6"/>
      <c r="C28" s="7"/>
      <c r="D28" s="408" t="s">
        <v>18</v>
      </c>
      <c r="E28" s="409" t="s">
        <v>16</v>
      </c>
      <c r="F28" s="409"/>
      <c r="G28" s="409"/>
      <c r="H28" s="409"/>
      <c r="I28" s="7"/>
      <c r="J28" s="8"/>
    </row>
    <row r="29" spans="2:10" x14ac:dyDescent="0.25">
      <c r="B29" s="6"/>
      <c r="C29" s="7"/>
      <c r="D29" s="15"/>
      <c r="E29" s="15"/>
      <c r="F29" s="15"/>
      <c r="G29" s="15"/>
      <c r="H29" s="15"/>
      <c r="I29" s="7"/>
      <c r="J29" s="8"/>
    </row>
    <row r="30" spans="2:10" x14ac:dyDescent="0.25">
      <c r="B30" s="6"/>
      <c r="C30" s="7"/>
      <c r="D30" s="408" t="s">
        <v>19</v>
      </c>
      <c r="E30" s="409" t="s">
        <v>16</v>
      </c>
      <c r="F30" s="409"/>
      <c r="G30" s="409"/>
      <c r="H30" s="409"/>
      <c r="I30" s="7"/>
      <c r="J30" s="8"/>
    </row>
    <row r="31" spans="2:10" x14ac:dyDescent="0.25">
      <c r="B31" s="6"/>
      <c r="C31" s="7"/>
      <c r="D31" s="7"/>
      <c r="E31" s="7"/>
      <c r="F31" s="7"/>
      <c r="G31" s="7"/>
      <c r="H31" s="7"/>
      <c r="I31" s="7"/>
      <c r="J31" s="8"/>
    </row>
    <row r="32" spans="2:10" x14ac:dyDescent="0.25">
      <c r="B32" s="6"/>
      <c r="C32" s="7"/>
      <c r="D32" s="406" t="s">
        <v>20</v>
      </c>
      <c r="E32" s="407"/>
      <c r="F32" s="407"/>
      <c r="G32" s="407"/>
      <c r="H32" s="407"/>
      <c r="I32" s="7"/>
      <c r="J32" s="8"/>
    </row>
    <row r="33" spans="2:10" x14ac:dyDescent="0.25">
      <c r="B33" s="6"/>
      <c r="C33" s="7"/>
      <c r="D33" s="7"/>
      <c r="E33" s="7"/>
      <c r="F33" s="14"/>
      <c r="G33" s="7"/>
      <c r="H33" s="7"/>
      <c r="I33" s="7"/>
      <c r="J33" s="8"/>
    </row>
    <row r="34" spans="2:10" x14ac:dyDescent="0.25">
      <c r="B34" s="6"/>
      <c r="C34" s="7"/>
      <c r="D34" s="406" t="s">
        <v>1034</v>
      </c>
      <c r="E34" s="407"/>
      <c r="F34" s="407"/>
      <c r="G34" s="407"/>
      <c r="H34" s="407"/>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1979</v>
      </c>
      <c r="E16" s="31"/>
      <c r="F16" s="31"/>
      <c r="H16" s="23"/>
      <c r="L16" s="23"/>
      <c r="M16" s="23"/>
    </row>
    <row r="17" spans="1:13" x14ac:dyDescent="0.25">
      <c r="A17" s="25" t="s">
        <v>35</v>
      </c>
      <c r="B17" s="39" t="s">
        <v>36</v>
      </c>
      <c r="C17" s="378" t="str">
        <f>TEXT('D. Nat Trans Templ'!D2,"DD/MM/YY")</f>
        <v>31/01/24</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1980</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2017</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Templ'!D263/1000000</f>
        <v>48060.262591909996</v>
      </c>
      <c r="F38" s="42"/>
      <c r="H38" s="23"/>
      <c r="L38" s="23"/>
      <c r="M38" s="23"/>
    </row>
    <row r="39" spans="1:14" x14ac:dyDescent="0.25">
      <c r="A39" s="25" t="s">
        <v>58</v>
      </c>
      <c r="B39" s="42" t="s">
        <v>59</v>
      </c>
      <c r="C39" s="137">
        <f>'D. Nat Trans Templ'!D300/1000000</f>
        <v>33413.646500000003</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Templ'!G307-1</f>
        <v>3.0000000000000027E-2</v>
      </c>
      <c r="D45" s="133">
        <f>IF(OR(C38="[For completion]",C39="[For completion]"),"Please complete G.3.1.1 and G.3.1.2",(C38/C39-1-MAX(C45,F45)))</f>
        <v>0.36307352570370788</v>
      </c>
      <c r="E45" s="133"/>
      <c r="F45" s="133">
        <f>1/'D. Nat Trans Templ'!G305-1</f>
        <v>7.5268817204301008E-2</v>
      </c>
      <c r="G45" s="206" t="s">
        <v>736</v>
      </c>
      <c r="H45" s="23"/>
      <c r="L45" s="23"/>
      <c r="M45" s="23"/>
      <c r="N45" s="54"/>
    </row>
    <row r="46" spans="1:14" outlineLevel="1" x14ac:dyDescent="0.25">
      <c r="A46" s="25" t="s">
        <v>68</v>
      </c>
      <c r="B46" s="381" t="s">
        <v>1982</v>
      </c>
      <c r="C46" s="133"/>
      <c r="D46" s="133">
        <f>'D. Nat Trans Templ'!G308-1</f>
        <v>7.4418219179803735E-2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48060.262591909996</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48060.262591909996</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Templ'!D274/12</f>
        <v>1.9657239961057442</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Templ'!E463+'D. Nat Trans Templ'!E464)/1000000</f>
        <v>8865.4619783100079</v>
      </c>
      <c r="D70" s="383" t="s">
        <v>739</v>
      </c>
      <c r="E70" s="21"/>
      <c r="F70" s="142">
        <f t="shared" ref="F70:F76" si="0">IF($C$77=0,"",IF(C70="[for completion]","",C70/$C$77))</f>
        <v>0.18446553348217312</v>
      </c>
      <c r="G70" s="142" t="str">
        <f>IF($D$77=0,"",IF(D70="[Mark as ND1 if not relevant]","",D70/$D$77))</f>
        <v/>
      </c>
      <c r="H70" s="23"/>
      <c r="L70" s="23"/>
      <c r="M70" s="23"/>
      <c r="N70" s="54"/>
    </row>
    <row r="71" spans="1:14" x14ac:dyDescent="0.25">
      <c r="A71" s="25" t="s">
        <v>101</v>
      </c>
      <c r="B71" s="129" t="s">
        <v>1056</v>
      </c>
      <c r="C71" s="137">
        <f>'D. Nat Trans Templ'!E465/1000000</f>
        <v>16310.581662770001</v>
      </c>
      <c r="D71" s="383" t="s">
        <v>739</v>
      </c>
      <c r="E71" s="21"/>
      <c r="F71" s="142">
        <f t="shared" si="0"/>
        <v>0.33937770588701616</v>
      </c>
      <c r="G71" s="142" t="str">
        <f t="shared" ref="G71:G76" si="1">IF($D$77=0,"",IF(D71="[Mark as ND1 if not relevant]","",D71/$D$77))</f>
        <v/>
      </c>
      <c r="H71" s="23"/>
      <c r="L71" s="23"/>
      <c r="M71" s="23"/>
      <c r="N71" s="54"/>
    </row>
    <row r="72" spans="1:14" x14ac:dyDescent="0.25">
      <c r="A72" s="25" t="s">
        <v>102</v>
      </c>
      <c r="B72" s="128" t="s">
        <v>1057</v>
      </c>
      <c r="C72" s="137">
        <f>'D. Nat Trans Templ'!E466/1000000</f>
        <v>15404.543014919995</v>
      </c>
      <c r="D72" s="383" t="s">
        <v>739</v>
      </c>
      <c r="E72" s="21"/>
      <c r="F72" s="142">
        <f t="shared" si="0"/>
        <v>0.32052556902826917</v>
      </c>
      <c r="G72" s="142" t="str">
        <f t="shared" si="1"/>
        <v/>
      </c>
      <c r="H72" s="23"/>
      <c r="L72" s="23"/>
      <c r="M72" s="23"/>
      <c r="N72" s="54"/>
    </row>
    <row r="73" spans="1:14" x14ac:dyDescent="0.25">
      <c r="A73" s="25" t="s">
        <v>103</v>
      </c>
      <c r="B73" s="128" t="s">
        <v>1058</v>
      </c>
      <c r="C73" s="137">
        <f>('D. Nat Trans Templ'!E467+'D. Nat Trans Templ'!E468)/1000000</f>
        <v>5314.62288008</v>
      </c>
      <c r="D73" s="383" t="s">
        <v>739</v>
      </c>
      <c r="E73" s="21"/>
      <c r="F73" s="142">
        <f t="shared" si="0"/>
        <v>0.11058247694582116</v>
      </c>
      <c r="G73" s="142" t="str">
        <f t="shared" si="1"/>
        <v/>
      </c>
      <c r="H73" s="23"/>
      <c r="L73" s="23"/>
      <c r="M73" s="23"/>
      <c r="N73" s="54"/>
    </row>
    <row r="74" spans="1:14" x14ac:dyDescent="0.25">
      <c r="A74" s="25" t="s">
        <v>104</v>
      </c>
      <c r="B74" s="128" t="s">
        <v>1059</v>
      </c>
      <c r="C74" s="137">
        <f>('D. Nat Trans Templ'!E469+'D. Nat Trans Templ'!E470)/1000000</f>
        <v>1696.9391111100001</v>
      </c>
      <c r="D74" s="383" t="s">
        <v>739</v>
      </c>
      <c r="E74" s="21"/>
      <c r="F74" s="142">
        <f t="shared" si="0"/>
        <v>3.5308569275184234E-2</v>
      </c>
      <c r="G74" s="142" t="str">
        <f t="shared" si="1"/>
        <v/>
      </c>
      <c r="H74" s="23"/>
      <c r="L74" s="23"/>
      <c r="M74" s="23"/>
      <c r="N74" s="54"/>
    </row>
    <row r="75" spans="1:14" x14ac:dyDescent="0.25">
      <c r="A75" s="25" t="s">
        <v>105</v>
      </c>
      <c r="B75" s="128" t="s">
        <v>1060</v>
      </c>
      <c r="C75" s="137">
        <v>467.61224130999989</v>
      </c>
      <c r="D75" s="383" t="s">
        <v>739</v>
      </c>
      <c r="E75" s="21"/>
      <c r="F75" s="142">
        <f t="shared" si="0"/>
        <v>9.7297063330801098E-3</v>
      </c>
      <c r="G75" s="142" t="str">
        <f t="shared" si="1"/>
        <v/>
      </c>
      <c r="H75" s="23"/>
      <c r="L75" s="23"/>
      <c r="M75" s="23"/>
      <c r="N75" s="54"/>
    </row>
    <row r="76" spans="1:14" x14ac:dyDescent="0.25">
      <c r="A76" s="25" t="s">
        <v>106</v>
      </c>
      <c r="B76" s="128" t="s">
        <v>1061</v>
      </c>
      <c r="C76" s="137">
        <v>0.50170341000000007</v>
      </c>
      <c r="D76" s="383" t="s">
        <v>739</v>
      </c>
      <c r="E76" s="21"/>
      <c r="F76" s="142">
        <f t="shared" si="0"/>
        <v>1.0439048455895285E-5</v>
      </c>
      <c r="G76" s="142" t="str">
        <f t="shared" si="1"/>
        <v/>
      </c>
      <c r="H76" s="23"/>
      <c r="L76" s="23"/>
      <c r="M76" s="23"/>
      <c r="N76" s="54"/>
    </row>
    <row r="77" spans="1:14" x14ac:dyDescent="0.25">
      <c r="A77" s="25" t="s">
        <v>107</v>
      </c>
      <c r="B77" s="58" t="s">
        <v>87</v>
      </c>
      <c r="C77" s="138">
        <f>SUM(C70:C76)</f>
        <v>48060.26259191001</v>
      </c>
      <c r="D77" s="138">
        <f>SUM(D70:D76)</f>
        <v>0</v>
      </c>
      <c r="E77" s="42"/>
      <c r="F77" s="143">
        <f>SUM(F70:F76)</f>
        <v>0.99999999999999989</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2.7905812366793623</v>
      </c>
      <c r="D89" s="383">
        <v>3.790222914382761</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0</v>
      </c>
      <c r="D93" s="382">
        <v>0</v>
      </c>
      <c r="E93" s="21"/>
      <c r="F93" s="142">
        <f>IF($C$100=0,"",IF(C93="[for completion]","",IF(C93="","",C93/$C$100)))</f>
        <v>0</v>
      </c>
      <c r="G93" s="142">
        <f>IF($D$100=0,"",IF(D93="[Mark as ND1 if not relevant]","",IF(D93="","",D93/$D$100)))</f>
        <v>0</v>
      </c>
      <c r="H93" s="23"/>
      <c r="L93" s="23"/>
      <c r="M93" s="23"/>
      <c r="N93" s="54"/>
    </row>
    <row r="94" spans="1:14" x14ac:dyDescent="0.25">
      <c r="A94" s="25" t="s">
        <v>124</v>
      </c>
      <c r="B94" s="129" t="s">
        <v>1056</v>
      </c>
      <c r="C94" s="382">
        <v>6259.5550000000003</v>
      </c>
      <c r="D94" s="382">
        <v>0</v>
      </c>
      <c r="E94" s="21"/>
      <c r="F94" s="142">
        <f t="shared" ref="F94:F99" si="3">IF($C$100=0,"",IF(C94="[for completion]","",IF(C94="","",C94/$C$100)))</f>
        <v>0.18733528530027393</v>
      </c>
      <c r="G94" s="142">
        <f t="shared" ref="G94:G99" si="4">IF($D$100=0,"",IF(D94="[Mark as ND1 if not relevant]","",IF(D94="","",D94/$D$100)))</f>
        <v>0</v>
      </c>
      <c r="H94" s="23"/>
      <c r="L94" s="23"/>
      <c r="M94" s="23"/>
      <c r="N94" s="54"/>
    </row>
    <row r="95" spans="1:14" x14ac:dyDescent="0.25">
      <c r="A95" s="25" t="s">
        <v>125</v>
      </c>
      <c r="B95" s="129" t="s">
        <v>1057</v>
      </c>
      <c r="C95" s="382">
        <v>18140.25</v>
      </c>
      <c r="D95" s="382">
        <v>6259.5550000000003</v>
      </c>
      <c r="E95" s="21"/>
      <c r="F95" s="142">
        <f t="shared" si="3"/>
        <v>0.54289944080182928</v>
      </c>
      <c r="G95" s="142">
        <f t="shared" si="4"/>
        <v>0.18733528530027393</v>
      </c>
      <c r="H95" s="23"/>
      <c r="L95" s="23"/>
      <c r="M95" s="23"/>
      <c r="N95" s="54"/>
    </row>
    <row r="96" spans="1:14" x14ac:dyDescent="0.25">
      <c r="A96" s="25" t="s">
        <v>126</v>
      </c>
      <c r="B96" s="129" t="s">
        <v>1058</v>
      </c>
      <c r="C96" s="382">
        <v>3980.3265000000001</v>
      </c>
      <c r="D96" s="382">
        <v>18140.25</v>
      </c>
      <c r="E96" s="21"/>
      <c r="F96" s="142">
        <f t="shared" si="3"/>
        <v>0.11912278116667092</v>
      </c>
      <c r="G96" s="142">
        <f t="shared" si="4"/>
        <v>0.54289944080182928</v>
      </c>
      <c r="H96" s="23"/>
      <c r="L96" s="23"/>
      <c r="M96" s="23"/>
      <c r="N96" s="54"/>
    </row>
    <row r="97" spans="1:14" x14ac:dyDescent="0.25">
      <c r="A97" s="25" t="s">
        <v>127</v>
      </c>
      <c r="B97" s="129" t="s">
        <v>1059</v>
      </c>
      <c r="C97" s="382">
        <v>2946.5949999999998</v>
      </c>
      <c r="D97" s="382">
        <v>3980.3265000000001</v>
      </c>
      <c r="E97" s="21"/>
      <c r="F97" s="142">
        <f t="shared" si="3"/>
        <v>8.8185376594559939E-2</v>
      </c>
      <c r="G97" s="142">
        <f t="shared" si="4"/>
        <v>0.11912278116667092</v>
      </c>
      <c r="H97" s="23"/>
      <c r="L97" s="23"/>
      <c r="M97" s="23"/>
    </row>
    <row r="98" spans="1:14" x14ac:dyDescent="0.25">
      <c r="A98" s="25" t="s">
        <v>128</v>
      </c>
      <c r="B98" s="129" t="s">
        <v>1060</v>
      </c>
      <c r="C98" s="382">
        <v>2086.92</v>
      </c>
      <c r="D98" s="382">
        <v>5033.5150000000003</v>
      </c>
      <c r="E98" s="21"/>
      <c r="F98" s="142">
        <f t="shared" si="3"/>
        <v>6.2457116136665894E-2</v>
      </c>
      <c r="G98" s="142">
        <f t="shared" si="4"/>
        <v>0.15064249273122585</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33413.646500000003</v>
      </c>
      <c r="D100" s="138">
        <f>SUM(D93:D99)</f>
        <v>33413.646500000003</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48060.262591909996</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48060.262591909996</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Templ'!D24+'D. Nat Trans Templ'!D28+'D. Nat Trans Templ'!D31+'D. Nat Trans Templ'!D39)/1000000</f>
        <v>10890.01</v>
      </c>
      <c r="D138" s="382" t="s">
        <v>739</v>
      </c>
      <c r="E138" s="50"/>
      <c r="F138" s="142">
        <f t="shared" ref="F138:F155" si="8">IF($C$156=0,"",IF(C138="[for completion]","",IF(C138="","",C138/$C$156)))</f>
        <v>0.32591504192755494</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Templ'!D27+'D. Nat Trans Templ'!D36+'D. Nat Trans Templ'!D37+'D. Nat Trans Templ'!D41)/1000000</f>
        <v>4525.8999999999996</v>
      </c>
      <c r="D139" s="382" t="s">
        <v>739</v>
      </c>
      <c r="E139" s="50"/>
      <c r="F139" s="142">
        <f t="shared" si="8"/>
        <v>0.13545064589104333</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Templ'!D38/1000000</f>
        <v>560</v>
      </c>
      <c r="D141" s="382" t="s">
        <v>739</v>
      </c>
      <c r="E141" s="50"/>
      <c r="F141" s="142">
        <f t="shared" si="8"/>
        <v>1.6759619456679174E-2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Templ'!D23+'D. Nat Trans Templ'!D33+'D. Nat Trans Templ'!D35+'D. Nat Trans Templ'!D44)/1000000</f>
        <v>1948.4965</v>
      </c>
      <c r="D142" s="382" t="s">
        <v>739</v>
      </c>
      <c r="E142" s="50"/>
      <c r="F142" s="142">
        <f t="shared" si="8"/>
        <v>5.8314392594055839E-2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Templ'!D25+'D. Nat Trans Templ'!D29+'D. Nat Trans Templ'!D34+'D. Nat Trans Templ'!D40)/1000000</f>
        <v>6065.15</v>
      </c>
      <c r="D145" s="382" t="s">
        <v>739</v>
      </c>
      <c r="E145" s="42"/>
      <c r="F145" s="142">
        <f t="shared" si="8"/>
        <v>0.18151715347799585</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f>('D. Nat Trans Templ'!D46)/1000000</f>
        <v>318.50000000000006</v>
      </c>
      <c r="D150" s="382" t="s">
        <v>739</v>
      </c>
      <c r="E150" s="42"/>
      <c r="F150" s="142">
        <f t="shared" si="8"/>
        <v>9.5320335659862809E-3</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Templ'!D26+'D. Nat Trans Templ'!D30+'D. Nat Trans Templ'!D32+'D. Nat Trans Templ'!D42+'D. Nat Trans Templ'!D43+'D. Nat Trans Templ'!D45)/1000000</f>
        <v>9105.59</v>
      </c>
      <c r="D154" s="382" t="s">
        <v>739</v>
      </c>
      <c r="E154" s="42"/>
      <c r="F154" s="142">
        <f t="shared" si="8"/>
        <v>0.27251111308668446</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33413.646500000003</v>
      </c>
      <c r="D156" s="137">
        <f>SUM(D138:D155)</f>
        <v>0</v>
      </c>
      <c r="E156" s="42"/>
      <c r="F156" s="133">
        <f>SUM(F138:F155)</f>
        <v>0.99999999999999978</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Templ'!$H$20:$H$47,"Fixed",'D. Nat Trans Templ'!$D$20:$D$47)/1000000</f>
        <v>22269.8315</v>
      </c>
      <c r="D164" s="137" t="s">
        <v>739</v>
      </c>
      <c r="E164" s="62"/>
      <c r="F164" s="142">
        <f>IF($C$167=0,"",IF(C164="[for completion]","",IF(C164="","",C164/$C$167)))</f>
        <v>0.66648910947208351</v>
      </c>
      <c r="G164" s="142" t="str">
        <f>IF($D$167=0,"",IF(D164="[for completion]","",IF(D164="","",D164/$D$167)))</f>
        <v/>
      </c>
      <c r="H164" s="23"/>
      <c r="L164" s="23"/>
      <c r="M164" s="23"/>
      <c r="N164" s="54"/>
    </row>
    <row r="165" spans="1:14" x14ac:dyDescent="0.25">
      <c r="A165" s="25" t="s">
        <v>203</v>
      </c>
      <c r="B165" s="23" t="s">
        <v>204</v>
      </c>
      <c r="C165" s="137">
        <f>SUMIF('D. Nat Trans Templ'!$H$20:$H$47,"Floating",'D. Nat Trans Templ'!$D$20:$D$47)/1000000</f>
        <v>11143.815000000001</v>
      </c>
      <c r="D165" s="167" t="s">
        <v>739</v>
      </c>
      <c r="E165" s="62"/>
      <c r="F165" s="142">
        <f>IF($C$167=0,"",IF(C165="[for completion]","",IF(C165="","",C165/$C$167)))</f>
        <v>0.33351089052791649</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33413.646500000003</v>
      </c>
      <c r="D167" s="145">
        <f>SUM(D164:D166)</f>
        <v>0</v>
      </c>
      <c r="E167" s="62"/>
      <c r="F167" s="144">
        <f>SUM(F164:F166)</f>
        <v>1</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1981</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1983</v>
      </c>
      <c r="E232" s="42"/>
      <c r="H232" s="23"/>
      <c r="L232" s="23"/>
      <c r="M232" s="23"/>
    </row>
    <row r="233" spans="1:14" x14ac:dyDescent="0.25">
      <c r="A233" s="25" t="s">
        <v>290</v>
      </c>
      <c r="B233" s="65" t="s">
        <v>291</v>
      </c>
      <c r="C233" s="378" t="s">
        <v>1983</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Templ'!E476+'D. Nat Trans Templ'!E477+'D. Nat Trans Templ'!E478+'D. Nat Trans Templ'!E479+'D. Nat Trans Templ'!E480+'D. Nat Trans Templ'!E481)/1000000</f>
        <v>48060.262591909493</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48060.262591909493</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Templ'!C476+'D. Nat Trans Templ'!C477+'D. Nat Trans Templ'!C478+'D. Nat Trans Templ'!C479+'D. Nat Trans Templ'!C480+'D. Nat Trans Templ'!C481)</f>
        <v>152506</v>
      </c>
      <c r="D28" s="97">
        <v>0</v>
      </c>
      <c r="F28" s="97">
        <f>IF(AND(C28="[For completion]",D28="[For completion]"),"[For completion]",SUM(C28:D28))</f>
        <v>152506</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5.9551587874215491E-4</v>
      </c>
      <c r="D36" s="208">
        <v>0</v>
      </c>
      <c r="E36" s="153"/>
      <c r="F36" s="131">
        <f>C36+D36</f>
        <v>5.9551587874215491E-4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1984</v>
      </c>
      <c r="C99" s="208">
        <v>9.0743793076239837E-2</v>
      </c>
      <c r="D99" s="208">
        <v>0</v>
      </c>
      <c r="E99" s="131"/>
      <c r="F99" s="131">
        <f>C99+D99</f>
        <v>9.0743793076239837E-2</v>
      </c>
      <c r="G99" s="97"/>
    </row>
    <row r="100" spans="1:7" x14ac:dyDescent="0.25">
      <c r="A100" s="97" t="s">
        <v>503</v>
      </c>
      <c r="B100" s="194" t="s">
        <v>1928</v>
      </c>
      <c r="C100" s="208">
        <v>0.1587312503565923</v>
      </c>
      <c r="D100" s="208">
        <v>0</v>
      </c>
      <c r="E100" s="131"/>
      <c r="F100" s="208">
        <f t="shared" ref="F100:F108" si="4">C100+D100</f>
        <v>0.1587312503565923</v>
      </c>
      <c r="G100" s="97"/>
    </row>
    <row r="101" spans="1:7" x14ac:dyDescent="0.25">
      <c r="A101" s="97" t="s">
        <v>504</v>
      </c>
      <c r="B101" s="194" t="s">
        <v>1985</v>
      </c>
      <c r="C101" s="208">
        <v>1.261313023042122E-2</v>
      </c>
      <c r="D101" s="208">
        <v>0</v>
      </c>
      <c r="E101" s="131"/>
      <c r="F101" s="208">
        <f t="shared" si="4"/>
        <v>1.261313023042122E-2</v>
      </c>
      <c r="G101" s="97"/>
    </row>
    <row r="102" spans="1:7" x14ac:dyDescent="0.25">
      <c r="A102" s="97" t="s">
        <v>505</v>
      </c>
      <c r="B102" s="194" t="s">
        <v>1986</v>
      </c>
      <c r="C102" s="208">
        <v>9.7453042574269962E-3</v>
      </c>
      <c r="D102" s="208">
        <v>0</v>
      </c>
      <c r="E102" s="131"/>
      <c r="F102" s="208">
        <f t="shared" si="4"/>
        <v>9.7453042574269962E-3</v>
      </c>
      <c r="G102" s="97"/>
    </row>
    <row r="103" spans="1:7" x14ac:dyDescent="0.25">
      <c r="A103" s="97" t="s">
        <v>506</v>
      </c>
      <c r="B103" s="194" t="s">
        <v>1987</v>
      </c>
      <c r="C103" s="208">
        <v>1.5566257140799193E-2</v>
      </c>
      <c r="D103" s="208">
        <v>0</v>
      </c>
      <c r="E103" s="131"/>
      <c r="F103" s="208">
        <f t="shared" si="4"/>
        <v>1.5566257140799193E-2</v>
      </c>
      <c r="G103" s="97"/>
    </row>
    <row r="104" spans="1:7" x14ac:dyDescent="0.25">
      <c r="A104" s="97" t="s">
        <v>507</v>
      </c>
      <c r="B104" s="194" t="s">
        <v>1988</v>
      </c>
      <c r="C104" s="208">
        <v>1.9196814892461771E-2</v>
      </c>
      <c r="D104" s="208">
        <v>0</v>
      </c>
      <c r="E104" s="131"/>
      <c r="F104" s="208">
        <f t="shared" si="4"/>
        <v>1.9196814892461771E-2</v>
      </c>
      <c r="G104" s="97"/>
    </row>
    <row r="105" spans="1:7" x14ac:dyDescent="0.25">
      <c r="A105" s="97" t="s">
        <v>508</v>
      </c>
      <c r="B105" s="194" t="s">
        <v>1930</v>
      </c>
      <c r="C105" s="208">
        <v>0.60125348398271261</v>
      </c>
      <c r="D105" s="208">
        <v>0</v>
      </c>
      <c r="E105" s="131"/>
      <c r="F105" s="208">
        <f t="shared" si="4"/>
        <v>0.60125348398271261</v>
      </c>
      <c r="G105" s="97"/>
    </row>
    <row r="106" spans="1:7" x14ac:dyDescent="0.25">
      <c r="A106" s="97" t="s">
        <v>509</v>
      </c>
      <c r="B106" s="194" t="s">
        <v>1989</v>
      </c>
      <c r="C106" s="208">
        <v>4.4789780571493397E-3</v>
      </c>
      <c r="D106" s="208">
        <v>0</v>
      </c>
      <c r="E106" s="131"/>
      <c r="F106" s="208">
        <f t="shared" si="4"/>
        <v>4.4789780571493397E-3</v>
      </c>
      <c r="G106" s="97"/>
    </row>
    <row r="107" spans="1:7" x14ac:dyDescent="0.25">
      <c r="A107" s="97" t="s">
        <v>510</v>
      </c>
      <c r="B107" s="194" t="s">
        <v>1931</v>
      </c>
      <c r="C107" s="208">
        <v>7.6031788030119771E-2</v>
      </c>
      <c r="D107" s="208">
        <v>0</v>
      </c>
      <c r="E107" s="131"/>
      <c r="F107" s="208">
        <f t="shared" si="4"/>
        <v>7.6031788030119771E-2</v>
      </c>
      <c r="G107" s="97"/>
    </row>
    <row r="108" spans="1:7" x14ac:dyDescent="0.25">
      <c r="A108" s="97" t="s">
        <v>511</v>
      </c>
      <c r="B108" s="194" t="s">
        <v>1990</v>
      </c>
      <c r="C108" s="208">
        <v>1.1639199976076757E-2</v>
      </c>
      <c r="D108" s="208">
        <v>0</v>
      </c>
      <c r="E108" s="131"/>
      <c r="F108" s="208">
        <f t="shared" si="4"/>
        <v>1.1639199976076757E-2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Templ'!F429</f>
        <v>0.75413435847604082</v>
      </c>
      <c r="D150" s="131">
        <v>0</v>
      </c>
      <c r="E150" s="132"/>
      <c r="F150" s="131">
        <f>C150+D150</f>
        <v>0.75413435847604082</v>
      </c>
    </row>
    <row r="151" spans="1:7" x14ac:dyDescent="0.25">
      <c r="A151" s="97" t="s">
        <v>536</v>
      </c>
      <c r="B151" s="97" t="s">
        <v>537</v>
      </c>
      <c r="C151" s="131">
        <f>'D. Nat Trans Templ'!F430</f>
        <v>0.24586564152395921</v>
      </c>
      <c r="D151" s="131">
        <v>0</v>
      </c>
      <c r="E151" s="132"/>
      <c r="F151" s="208">
        <f t="shared" ref="F151:F152" si="5">C151+D151</f>
        <v>0.24586564152395921</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Templ'!F435</f>
        <v>0.92165377805016879</v>
      </c>
      <c r="D161" s="208">
        <v>0</v>
      </c>
      <c r="E161" s="132"/>
      <c r="F161" s="208">
        <f t="shared" si="6"/>
        <v>0.92165377805016879</v>
      </c>
    </row>
    <row r="162" spans="1:7" x14ac:dyDescent="0.25">
      <c r="A162" s="97" t="s">
        <v>550</v>
      </c>
      <c r="B162" s="97" t="s">
        <v>85</v>
      </c>
      <c r="C162" s="208">
        <f>'D. Nat Trans Templ'!F436</f>
        <v>7.8346221949831166E-2</v>
      </c>
      <c r="D162" s="208">
        <v>0</v>
      </c>
      <c r="E162" s="132"/>
      <c r="F162" s="208">
        <f t="shared" si="6"/>
        <v>7.8346221949831166E-2</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9.8340290220877244E-2</v>
      </c>
      <c r="D170" s="384">
        <v>0</v>
      </c>
      <c r="E170" s="132"/>
      <c r="F170" s="208">
        <f t="shared" ref="F170:F174" si="7">C170+D170</f>
        <v>9.8340290220877244E-2</v>
      </c>
    </row>
    <row r="171" spans="1:7" x14ac:dyDescent="0.25">
      <c r="A171" s="97" t="s">
        <v>560</v>
      </c>
      <c r="B171" s="119" t="s">
        <v>561</v>
      </c>
      <c r="C171" s="384">
        <v>0.12944631985151103</v>
      </c>
      <c r="D171" s="384">
        <v>0</v>
      </c>
      <c r="E171" s="132"/>
      <c r="F171" s="208">
        <f t="shared" si="7"/>
        <v>0.12944631985151103</v>
      </c>
    </row>
    <row r="172" spans="1:7" x14ac:dyDescent="0.25">
      <c r="A172" s="97" t="s">
        <v>562</v>
      </c>
      <c r="B172" s="119" t="s">
        <v>563</v>
      </c>
      <c r="C172" s="384">
        <v>0.20293287923798667</v>
      </c>
      <c r="D172" s="384">
        <v>0</v>
      </c>
      <c r="E172" s="131"/>
      <c r="F172" s="208">
        <f t="shared" si="7"/>
        <v>0.20293287923798667</v>
      </c>
    </row>
    <row r="173" spans="1:7" x14ac:dyDescent="0.25">
      <c r="A173" s="97" t="s">
        <v>564</v>
      </c>
      <c r="B173" s="119" t="s">
        <v>565</v>
      </c>
      <c r="C173" s="384">
        <v>0.25394002457581988</v>
      </c>
      <c r="D173" s="384">
        <v>0</v>
      </c>
      <c r="E173" s="131"/>
      <c r="F173" s="208">
        <f t="shared" si="7"/>
        <v>0.25394002457581988</v>
      </c>
    </row>
    <row r="174" spans="1:7" x14ac:dyDescent="0.25">
      <c r="A174" s="97" t="s">
        <v>566</v>
      </c>
      <c r="B174" s="119" t="s">
        <v>567</v>
      </c>
      <c r="C174" s="384">
        <v>0.31534048611380516</v>
      </c>
      <c r="D174" s="384">
        <v>0</v>
      </c>
      <c r="E174" s="131"/>
      <c r="F174" s="208">
        <f t="shared" si="7"/>
        <v>0.31534048611380516</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Templ'!I549/'D. Nat Trans Templ'!I550</f>
        <v>5.729391148735645E-4</v>
      </c>
      <c r="D180" s="198">
        <v>0</v>
      </c>
      <c r="E180" s="165"/>
      <c r="F180" s="198">
        <f t="shared" ref="F180:F181" si="8">C180+D180</f>
        <v>5.729391148735645E-4</v>
      </c>
    </row>
    <row r="181" spans="1:7" outlineLevel="1" x14ac:dyDescent="0.25">
      <c r="A181" s="97" t="s">
        <v>1524</v>
      </c>
      <c r="B181" s="162" t="s">
        <v>1523</v>
      </c>
      <c r="C181" s="198">
        <v>3.3500000000000001E-5</v>
      </c>
      <c r="D181" s="198">
        <v>0</v>
      </c>
      <c r="E181" s="165"/>
      <c r="F181" s="198">
        <f t="shared" si="8"/>
        <v>3.3500000000000001E-5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Templ'!D268/1000</f>
        <v>315.13686407033163</v>
      </c>
      <c r="D187" s="97">
        <f>'D. Nat Trans Templ'!D265</f>
        <v>152506</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1876</v>
      </c>
      <c r="C190" s="151">
        <f>'D. Nat Trans Templ'!E405/1000000</f>
        <v>1362.8411143500091</v>
      </c>
      <c r="D190" s="154">
        <f>'D. Nat Trans Templ'!C405</f>
        <v>21818</v>
      </c>
      <c r="E190" s="124"/>
      <c r="F190" s="150">
        <f>IF($C$214=0,"",IF(C190="[for completion]","",IF(C190="","",C190/$C$214)))</f>
        <v>2.835692193199579E-2</v>
      </c>
      <c r="G190" s="150">
        <f>IF($D$214=0,"",IF(D190="[for completion]","",IF(D190="","",D190/$D$214)))</f>
        <v>0.14306322374201672</v>
      </c>
    </row>
    <row r="191" spans="1:7" x14ac:dyDescent="0.25">
      <c r="A191" s="97" t="s">
        <v>586</v>
      </c>
      <c r="B191" s="194" t="s">
        <v>1991</v>
      </c>
      <c r="C191" s="151">
        <f>('D. Nat Trans Templ'!E406+'D. Nat Trans Templ'!E407)/1000000</f>
        <v>5859.4083842099844</v>
      </c>
      <c r="D191" s="154">
        <f>'D. Nat Trans Templ'!C406+'D. Nat Trans Templ'!C407</f>
        <v>38945</v>
      </c>
      <c r="E191" s="124"/>
      <c r="F191" s="150">
        <f t="shared" ref="F191:F213" si="9">IF($C$214=0,"",IF(C191="[for completion]","",IF(C191="","",C191/$C$214)))</f>
        <v>0.12191794360266983</v>
      </c>
      <c r="G191" s="150">
        <f t="shared" ref="G191:G213" si="10">IF($D$214=0,"",IF(D191="[for completion]","",IF(D191="","",D191/$D$214)))</f>
        <v>0.25536700195402146</v>
      </c>
    </row>
    <row r="192" spans="1:7" x14ac:dyDescent="0.25">
      <c r="A192" s="97" t="s">
        <v>587</v>
      </c>
      <c r="B192" s="194" t="s">
        <v>1992</v>
      </c>
      <c r="C192" s="151">
        <f>('D. Nat Trans Templ'!E408+'D. Nat Trans Templ'!E409)/1000000</f>
        <v>7648.0457628699842</v>
      </c>
      <c r="D192" s="154">
        <f>'D. Nat Trans Templ'!C408+'D. Nat Trans Templ'!C409</f>
        <v>30942</v>
      </c>
      <c r="E192" s="124"/>
      <c r="F192" s="150">
        <f t="shared" si="9"/>
        <v>0.15913449803242199</v>
      </c>
      <c r="G192" s="150">
        <f t="shared" si="10"/>
        <v>0.20289037808348523</v>
      </c>
    </row>
    <row r="193" spans="1:7" x14ac:dyDescent="0.25">
      <c r="A193" s="97" t="s">
        <v>588</v>
      </c>
      <c r="B193" s="194" t="s">
        <v>1993</v>
      </c>
      <c r="C193" s="151">
        <f>('D. Nat Trans Templ'!E410+'D. Nat Trans Templ'!E411)/1000000</f>
        <v>7094.895383400024</v>
      </c>
      <c r="D193" s="154">
        <f>'D. Nat Trans Templ'!C410+'D. Nat Trans Templ'!C411</f>
        <v>20446</v>
      </c>
      <c r="E193" s="124"/>
      <c r="F193" s="150">
        <f t="shared" si="9"/>
        <v>0.14762498165364399</v>
      </c>
      <c r="G193" s="150">
        <f t="shared" si="10"/>
        <v>0.13406685638597826</v>
      </c>
    </row>
    <row r="194" spans="1:7" x14ac:dyDescent="0.25">
      <c r="A194" s="97" t="s">
        <v>589</v>
      </c>
      <c r="B194" s="194" t="s">
        <v>1994</v>
      </c>
      <c r="C194" s="151">
        <f>('D. Nat Trans Templ'!E412+'D. Nat Trans Templ'!E413)/1000000</f>
        <v>6336.7751686099891</v>
      </c>
      <c r="D194" s="154">
        <f>'D. Nat Trans Templ'!C412+'D. Nat Trans Templ'!C413</f>
        <v>14146</v>
      </c>
      <c r="E194" s="124"/>
      <c r="F194" s="150">
        <f t="shared" si="9"/>
        <v>0.13185061476706667</v>
      </c>
      <c r="G194" s="150">
        <f t="shared" si="10"/>
        <v>9.2757006281720067E-2</v>
      </c>
    </row>
    <row r="195" spans="1:7" x14ac:dyDescent="0.25">
      <c r="A195" s="97" t="s">
        <v>590</v>
      </c>
      <c r="B195" s="194" t="s">
        <v>1995</v>
      </c>
      <c r="C195" s="151">
        <f>('D. Nat Trans Templ'!E414+'D. Nat Trans Templ'!E415)/1000000</f>
        <v>5014.390113250005</v>
      </c>
      <c r="D195" s="154">
        <f>'D. Nat Trans Templ'!C414+'D. Nat Trans Templ'!C415</f>
        <v>9169</v>
      </c>
      <c r="E195" s="124"/>
      <c r="F195" s="150">
        <f t="shared" si="9"/>
        <v>0.10433547057011046</v>
      </c>
      <c r="G195" s="150">
        <f t="shared" si="10"/>
        <v>6.0122224699356089E-2</v>
      </c>
    </row>
    <row r="196" spans="1:7" x14ac:dyDescent="0.25">
      <c r="A196" s="97" t="s">
        <v>591</v>
      </c>
      <c r="B196" s="194" t="s">
        <v>1996</v>
      </c>
      <c r="C196" s="151">
        <f>('D. Nat Trans Templ'!E416+'D. Nat Trans Templ'!E417)/1000000</f>
        <v>3823.530738239996</v>
      </c>
      <c r="D196" s="154">
        <f>'D. Nat Trans Templ'!C416+'D. Nat Trans Templ'!C417</f>
        <v>5907</v>
      </c>
      <c r="E196" s="124"/>
      <c r="F196" s="150">
        <f t="shared" si="9"/>
        <v>7.9557008889161021E-2</v>
      </c>
      <c r="G196" s="150">
        <f t="shared" si="10"/>
        <v>3.8732902312040185E-2</v>
      </c>
    </row>
    <row r="197" spans="1:7" x14ac:dyDescent="0.25">
      <c r="A197" s="97" t="s">
        <v>592</v>
      </c>
      <c r="B197" s="194" t="s">
        <v>1997</v>
      </c>
      <c r="C197" s="151">
        <f>('D. Nat Trans Templ'!E418+'D. Nat Trans Templ'!E419)/1000000</f>
        <v>2757.5216641400007</v>
      </c>
      <c r="D197" s="154">
        <f>'D. Nat Trans Templ'!C418+'D. Nat Trans Templ'!C419</f>
        <v>3692</v>
      </c>
      <c r="E197" s="124"/>
      <c r="F197" s="150">
        <f t="shared" si="9"/>
        <v>5.7376333699104172E-2</v>
      </c>
      <c r="G197" s="150">
        <f t="shared" si="10"/>
        <v>2.4208883584908136E-2</v>
      </c>
    </row>
    <row r="198" spans="1:7" x14ac:dyDescent="0.25">
      <c r="A198" s="97" t="s">
        <v>593</v>
      </c>
      <c r="B198" s="194" t="s">
        <v>1998</v>
      </c>
      <c r="C198" s="151">
        <f>('D. Nat Trans Templ'!E420+'D. Nat Trans Templ'!E421)/1000000</f>
        <v>2049.6201013899995</v>
      </c>
      <c r="D198" s="154">
        <f>'D. Nat Trans Templ'!C420+'D. Nat Trans Templ'!C421</f>
        <v>2419</v>
      </c>
      <c r="E198" s="124"/>
      <c r="F198" s="150">
        <f t="shared" si="9"/>
        <v>4.2646876876095412E-2</v>
      </c>
      <c r="G198" s="150">
        <f t="shared" si="10"/>
        <v>1.5861671016222312E-2</v>
      </c>
    </row>
    <row r="199" spans="1:7" x14ac:dyDescent="0.25">
      <c r="A199" s="97" t="s">
        <v>594</v>
      </c>
      <c r="B199" s="194" t="s">
        <v>1999</v>
      </c>
      <c r="C199" s="151">
        <f>('D. Nat Trans Templ'!E422+'D. Nat Trans Templ'!E423)/1000000</f>
        <v>1525.7733148100006</v>
      </c>
      <c r="D199" s="154">
        <f>'D. Nat Trans Templ'!C422+'D. Nat Trans Templ'!C423</f>
        <v>1613</v>
      </c>
      <c r="E199" s="118"/>
      <c r="F199" s="150">
        <f t="shared" si="9"/>
        <v>3.1747086522719806E-2</v>
      </c>
      <c r="G199" s="150">
        <f t="shared" si="10"/>
        <v>1.057663305050293E-2</v>
      </c>
    </row>
    <row r="200" spans="1:7" x14ac:dyDescent="0.25">
      <c r="A200" s="97" t="s">
        <v>595</v>
      </c>
      <c r="B200" s="194" t="s">
        <v>1895</v>
      </c>
      <c r="C200" s="151">
        <f>('D. Nat Trans Templ'!E424)/1000000</f>
        <v>4587.4608466399977</v>
      </c>
      <c r="D200" s="154">
        <f>'D. Nat Trans Templ'!C424</f>
        <v>3409</v>
      </c>
      <c r="E200" s="118"/>
      <c r="F200" s="150">
        <f t="shared" si="9"/>
        <v>9.5452263455010913E-2</v>
      </c>
      <c r="G200" s="150">
        <f t="shared" si="10"/>
        <v>2.2353218889748599E-2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48060.262591909988</v>
      </c>
      <c r="D214" s="155">
        <f>SUM(D190:D213)</f>
        <v>152506</v>
      </c>
      <c r="E214" s="113"/>
      <c r="F214" s="156">
        <f>SUM(F190:F213)</f>
        <v>1.0000000000000002</v>
      </c>
      <c r="G214" s="156">
        <f>SUM(G190:G213)</f>
        <v>1</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Templ'!D270</f>
        <v>0.48104398553102179</v>
      </c>
      <c r="D238" s="169">
        <f>D249</f>
        <v>152506</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16482.401665240006</v>
      </c>
      <c r="D241" s="385">
        <v>73116</v>
      </c>
      <c r="F241" s="150">
        <f>IF($C$249=0,"",IF(C241="[Mark as ND1 if not relevant]","",C241/$C$249))</f>
        <v>0.34295280084496427</v>
      </c>
      <c r="G241" s="150">
        <f>IF($D$249=0,"",IF(D241="[Mark as ND1 if not relevant]","",D241/$D$249))</f>
        <v>0.47943031749570508</v>
      </c>
    </row>
    <row r="242" spans="1:7" x14ac:dyDescent="0.25">
      <c r="A242" s="97" t="s">
        <v>643</v>
      </c>
      <c r="B242" s="97" t="s">
        <v>617</v>
      </c>
      <c r="C242" s="382">
        <v>9475.9230112299847</v>
      </c>
      <c r="D242" s="385">
        <v>27424</v>
      </c>
      <c r="F242" s="150">
        <f t="shared" ref="F242:F248" si="13">IF($C$249=0,"",IF(C242="[Mark as ND1 if not relevant]","",C242/$C$249))</f>
        <v>0.19716752469065921</v>
      </c>
      <c r="G242" s="150">
        <f t="shared" ref="G242:G248" si="14">IF($D$249=0,"",IF(D242="[Mark as ND1 if not relevant]","",D242/$D$249))</f>
        <v>0.17982243321574234</v>
      </c>
    </row>
    <row r="243" spans="1:7" x14ac:dyDescent="0.25">
      <c r="A243" s="97" t="s">
        <v>644</v>
      </c>
      <c r="B243" s="97" t="s">
        <v>619</v>
      </c>
      <c r="C243" s="382">
        <v>9093.961443500013</v>
      </c>
      <c r="D243" s="385">
        <v>23856</v>
      </c>
      <c r="F243" s="150">
        <f t="shared" si="13"/>
        <v>0.18921996995145005</v>
      </c>
      <c r="G243" s="150">
        <f t="shared" si="14"/>
        <v>0.15642663239479102</v>
      </c>
    </row>
    <row r="244" spans="1:7" x14ac:dyDescent="0.25">
      <c r="A244" s="97" t="s">
        <v>645</v>
      </c>
      <c r="B244" s="97" t="s">
        <v>621</v>
      </c>
      <c r="C244" s="382">
        <v>6728.8890556700126</v>
      </c>
      <c r="D244" s="385">
        <v>15449</v>
      </c>
      <c r="F244" s="150">
        <f t="shared" si="13"/>
        <v>0.14000941095154742</v>
      </c>
      <c r="G244" s="150">
        <f t="shared" si="14"/>
        <v>0.10130093242233093</v>
      </c>
    </row>
    <row r="245" spans="1:7" x14ac:dyDescent="0.25">
      <c r="A245" s="97" t="s">
        <v>646</v>
      </c>
      <c r="B245" s="97" t="s">
        <v>623</v>
      </c>
      <c r="C245" s="382">
        <v>4804.2660482000001</v>
      </c>
      <c r="D245" s="385">
        <v>10104</v>
      </c>
      <c r="F245" s="150">
        <f t="shared" si="13"/>
        <v>9.9963374919401743E-2</v>
      </c>
      <c r="G245" s="150">
        <f t="shared" si="14"/>
        <v>6.6253131024353137E-2</v>
      </c>
    </row>
    <row r="246" spans="1:7" x14ac:dyDescent="0.25">
      <c r="A246" s="97" t="s">
        <v>647</v>
      </c>
      <c r="B246" s="97" t="s">
        <v>625</v>
      </c>
      <c r="C246" s="382">
        <v>1343.9784633000002</v>
      </c>
      <c r="D246" s="385">
        <v>2332</v>
      </c>
      <c r="F246" s="150">
        <f t="shared" si="13"/>
        <v>2.796444278118097E-2</v>
      </c>
      <c r="G246" s="150">
        <f t="shared" si="14"/>
        <v>1.5291201657639699E-2</v>
      </c>
    </row>
    <row r="247" spans="1:7" x14ac:dyDescent="0.25">
      <c r="A247" s="97" t="s">
        <v>648</v>
      </c>
      <c r="B247" s="97" t="s">
        <v>627</v>
      </c>
      <c r="C247" s="382">
        <v>129.86133642999999</v>
      </c>
      <c r="D247" s="385">
        <v>222</v>
      </c>
      <c r="F247" s="150">
        <f t="shared" si="13"/>
        <v>2.7020521617345371E-3</v>
      </c>
      <c r="G247" s="150">
        <f t="shared" si="14"/>
        <v>1.4556804322452886E-3</v>
      </c>
    </row>
    <row r="248" spans="1:7" x14ac:dyDescent="0.25">
      <c r="A248" s="97" t="s">
        <v>649</v>
      </c>
      <c r="B248" s="97" t="s">
        <v>629</v>
      </c>
      <c r="C248" s="382">
        <v>0.98156833999999993</v>
      </c>
      <c r="D248" s="385">
        <v>3</v>
      </c>
      <c r="F248" s="150">
        <f t="shared" si="13"/>
        <v>2.0423699061628247E-5</v>
      </c>
      <c r="G248" s="150">
        <f t="shared" si="14"/>
        <v>1.9671357192503902E-5</v>
      </c>
    </row>
    <row r="249" spans="1:7" x14ac:dyDescent="0.25">
      <c r="A249" s="97" t="s">
        <v>650</v>
      </c>
      <c r="B249" s="127" t="s">
        <v>87</v>
      </c>
      <c r="C249" s="151">
        <f>SUM(C241:C248)</f>
        <v>48060.262591910025</v>
      </c>
      <c r="D249" s="154">
        <f>SUM(D241:D248)</f>
        <v>152506</v>
      </c>
      <c r="F249" s="131">
        <f>SUM(F241:F248)</f>
        <v>0.99999999999999989</v>
      </c>
      <c r="G249" s="131">
        <f>SUM(G241:G248)</f>
        <v>1.0000000000000002</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Templ'!F444</f>
        <v>0.81418477056733218</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Templ'!F443</f>
        <v>0.18581522943266782</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1961</v>
      </c>
    </row>
    <row r="10" spans="1:13" ht="44.25" customHeight="1" x14ac:dyDescent="0.25">
      <c r="A10" s="1" t="s">
        <v>711</v>
      </c>
      <c r="B10" s="39" t="s">
        <v>922</v>
      </c>
      <c r="C10" s="373" t="s">
        <v>1962</v>
      </c>
    </row>
    <row r="11" spans="1:13" ht="90" x14ac:dyDescent="0.25">
      <c r="A11" s="1" t="s">
        <v>712</v>
      </c>
      <c r="B11" s="39" t="s">
        <v>713</v>
      </c>
      <c r="C11" s="373" t="s">
        <v>1963</v>
      </c>
    </row>
    <row r="12" spans="1:13" ht="105" x14ac:dyDescent="0.25">
      <c r="A12" s="1" t="s">
        <v>714</v>
      </c>
      <c r="B12" s="39" t="s">
        <v>1531</v>
      </c>
      <c r="C12" s="373" t="s">
        <v>1964</v>
      </c>
    </row>
    <row r="13" spans="1:13" ht="30" x14ac:dyDescent="0.25">
      <c r="A13" s="1" t="s">
        <v>716</v>
      </c>
      <c r="B13" s="39" t="s">
        <v>715</v>
      </c>
      <c r="C13" s="373" t="s">
        <v>1965</v>
      </c>
    </row>
    <row r="14" spans="1:13" ht="60" x14ac:dyDescent="0.25">
      <c r="A14" s="1" t="s">
        <v>718</v>
      </c>
      <c r="B14" s="39" t="s">
        <v>717</v>
      </c>
      <c r="C14" s="373" t="s">
        <v>1966</v>
      </c>
    </row>
    <row r="15" spans="1:13" ht="60" x14ac:dyDescent="0.25">
      <c r="A15" s="1" t="s">
        <v>720</v>
      </c>
      <c r="B15" s="39" t="s">
        <v>719</v>
      </c>
      <c r="C15" s="373" t="s">
        <v>1967</v>
      </c>
    </row>
    <row r="16" spans="1:13" x14ac:dyDescent="0.25">
      <c r="A16" s="1" t="s">
        <v>722</v>
      </c>
      <c r="B16" s="39" t="s">
        <v>721</v>
      </c>
      <c r="C16" s="373" t="s">
        <v>1968</v>
      </c>
    </row>
    <row r="17" spans="1:13" ht="30" customHeight="1" x14ac:dyDescent="0.25">
      <c r="A17" s="1" t="s">
        <v>724</v>
      </c>
      <c r="B17" s="43" t="s">
        <v>723</v>
      </c>
      <c r="C17" s="373" t="s">
        <v>1969</v>
      </c>
    </row>
    <row r="18" spans="1:13" ht="60" x14ac:dyDescent="0.25">
      <c r="A18" s="1" t="s">
        <v>726</v>
      </c>
      <c r="B18" s="43" t="s">
        <v>725</v>
      </c>
      <c r="C18" s="374" t="s">
        <v>1970</v>
      </c>
    </row>
    <row r="19" spans="1:13" s="174" customFormat="1" x14ac:dyDescent="0.25">
      <c r="A19" s="160" t="s">
        <v>1530</v>
      </c>
      <c r="B19" s="43" t="s">
        <v>727</v>
      </c>
      <c r="C19" s="373" t="s">
        <v>1971</v>
      </c>
      <c r="D19" s="2"/>
      <c r="E19" s="2"/>
      <c r="F19" s="2"/>
      <c r="G19" s="2"/>
      <c r="H19" s="2"/>
      <c r="I19" s="2"/>
      <c r="J19" s="2"/>
    </row>
    <row r="20" spans="1:13" s="174" customFormat="1" ht="180" x14ac:dyDescent="0.25">
      <c r="A20" s="160" t="s">
        <v>1532</v>
      </c>
      <c r="B20" s="39" t="s">
        <v>1529</v>
      </c>
      <c r="C20" s="374" t="s">
        <v>1972</v>
      </c>
      <c r="D20" s="2"/>
      <c r="E20" s="2"/>
      <c r="F20" s="2"/>
      <c r="G20" s="2"/>
      <c r="H20" s="2"/>
      <c r="I20" s="2"/>
      <c r="J20" s="2"/>
    </row>
    <row r="21" spans="1:13" s="174" customFormat="1" x14ac:dyDescent="0.25">
      <c r="A21" s="65" t="s">
        <v>728</v>
      </c>
      <c r="B21" s="40" t="s">
        <v>2032</v>
      </c>
      <c r="C21" s="374" t="s">
        <v>2033</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1842</v>
      </c>
      <c r="C52" s="372" t="s">
        <v>1973</v>
      </c>
    </row>
    <row r="53" spans="1:3" ht="210" x14ac:dyDescent="0.25">
      <c r="A53" s="1" t="s">
        <v>1273</v>
      </c>
      <c r="B53" s="376" t="s">
        <v>1853</v>
      </c>
      <c r="C53" s="373" t="s">
        <v>1974</v>
      </c>
    </row>
    <row r="54" spans="1:3" ht="75" x14ac:dyDescent="0.25">
      <c r="A54" s="160" t="s">
        <v>1274</v>
      </c>
      <c r="B54" s="376" t="s">
        <v>1976</v>
      </c>
      <c r="C54" s="373" t="s">
        <v>1975</v>
      </c>
    </row>
    <row r="55" spans="1:3" x14ac:dyDescent="0.25">
      <c r="A55" s="160" t="s">
        <v>1275</v>
      </c>
      <c r="B55" s="377" t="s">
        <v>1977</v>
      </c>
      <c r="C55" s="373" t="s">
        <v>1978</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79"/>
  <sheetViews>
    <sheetView view="pageBreakPreview" zoomScale="85" zoomScaleNormal="80" zoomScaleSheetLayoutView="85" workbookViewId="0">
      <selection activeCell="D4" sqref="D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45322</v>
      </c>
    </row>
    <row r="3" spans="1:9" x14ac:dyDescent="0.2">
      <c r="B3" s="240" t="s">
        <v>1599</v>
      </c>
      <c r="D3" s="241">
        <v>45337</v>
      </c>
    </row>
    <row r="4" spans="1:9" ht="9.75" customHeight="1" x14ac:dyDescent="0.2"/>
    <row r="5" spans="1:9" ht="5.25" customHeight="1" x14ac:dyDescent="0.2"/>
    <row r="6" spans="1:9" ht="30.75" customHeight="1" x14ac:dyDescent="0.2">
      <c r="A6" s="412" t="s">
        <v>1600</v>
      </c>
      <c r="B6" s="412"/>
      <c r="C6" s="412"/>
      <c r="D6" s="412"/>
      <c r="E6" s="412"/>
      <c r="F6" s="412"/>
      <c r="G6" s="412"/>
      <c r="H6" s="412"/>
      <c r="I6" s="410"/>
    </row>
    <row r="7" spans="1:9" ht="48" customHeight="1" x14ac:dyDescent="0.2">
      <c r="A7" s="413" t="s">
        <v>1601</v>
      </c>
      <c r="B7" s="413"/>
      <c r="C7" s="413"/>
      <c r="D7" s="413"/>
      <c r="E7" s="413"/>
      <c r="F7" s="413"/>
      <c r="G7" s="413"/>
      <c r="H7" s="413"/>
      <c r="I7" s="414"/>
    </row>
    <row r="8" spans="1:9" ht="45" customHeight="1" x14ac:dyDescent="0.2">
      <c r="A8" s="413" t="s">
        <v>1602</v>
      </c>
      <c r="B8" s="413"/>
      <c r="C8" s="413"/>
      <c r="D8" s="413"/>
      <c r="E8" s="413"/>
      <c r="F8" s="413"/>
      <c r="G8" s="413"/>
      <c r="H8" s="413"/>
      <c r="I8" s="414"/>
    </row>
    <row r="9" spans="1:9" ht="6.75" customHeight="1" x14ac:dyDescent="0.2">
      <c r="A9" s="242"/>
      <c r="B9" s="242"/>
      <c r="C9" s="242"/>
      <c r="D9" s="242"/>
      <c r="E9" s="242"/>
      <c r="F9" s="242"/>
      <c r="G9" s="242"/>
      <c r="H9" s="242"/>
    </row>
    <row r="10" spans="1:9" ht="34.5" customHeight="1" x14ac:dyDescent="0.2">
      <c r="A10" s="415" t="s">
        <v>1603</v>
      </c>
      <c r="B10" s="415"/>
      <c r="C10" s="415"/>
      <c r="D10" s="415"/>
      <c r="E10" s="415"/>
      <c r="F10" s="415"/>
      <c r="G10" s="415"/>
      <c r="H10" s="415"/>
      <c r="I10" s="414"/>
    </row>
    <row r="11" spans="1:9" ht="69" customHeight="1" x14ac:dyDescent="0.2">
      <c r="A11" s="416" t="s">
        <v>1604</v>
      </c>
      <c r="B11" s="416"/>
      <c r="C11" s="416"/>
      <c r="D11" s="416"/>
      <c r="E11" s="416"/>
      <c r="F11" s="416"/>
      <c r="G11" s="416"/>
      <c r="H11" s="416"/>
      <c r="I11" s="416"/>
    </row>
    <row r="12" spans="1:9" ht="56.25" customHeight="1" x14ac:dyDescent="0.2">
      <c r="A12" s="410" t="s">
        <v>1605</v>
      </c>
      <c r="B12" s="410"/>
      <c r="C12" s="410"/>
      <c r="D12" s="410"/>
      <c r="E12" s="410"/>
      <c r="F12" s="410"/>
      <c r="G12" s="410"/>
      <c r="H12" s="410"/>
      <c r="I12" s="410"/>
    </row>
    <row r="13" spans="1:9" ht="72" customHeight="1" x14ac:dyDescent="0.2">
      <c r="A13" s="410" t="s">
        <v>1606</v>
      </c>
      <c r="B13" s="410"/>
      <c r="C13" s="410"/>
      <c r="D13" s="410"/>
      <c r="E13" s="410"/>
      <c r="F13" s="410"/>
      <c r="G13" s="410"/>
      <c r="H13" s="410"/>
      <c r="I13" s="410"/>
    </row>
    <row r="14" spans="1:9" ht="57" customHeight="1" x14ac:dyDescent="0.2">
      <c r="A14" s="411" t="s">
        <v>1607</v>
      </c>
      <c r="B14" s="410"/>
      <c r="C14" s="410"/>
      <c r="D14" s="410"/>
      <c r="E14" s="410"/>
      <c r="F14" s="410"/>
      <c r="G14" s="410"/>
      <c r="H14" s="410"/>
      <c r="I14" s="410"/>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0">
        <v>100000000</v>
      </c>
      <c r="D23" s="251">
        <v>150010000</v>
      </c>
      <c r="E23" s="252">
        <v>47035</v>
      </c>
      <c r="F23" s="253">
        <v>47400</v>
      </c>
      <c r="G23" s="258">
        <v>1.4120000000000001E-3</v>
      </c>
      <c r="H23" s="255" t="s">
        <v>1618</v>
      </c>
      <c r="I23" s="255" t="s">
        <v>1619</v>
      </c>
      <c r="J23" s="256"/>
      <c r="K23" s="256"/>
    </row>
    <row r="24" spans="1:11" x14ac:dyDescent="0.2">
      <c r="A24" s="249" t="s">
        <v>1624</v>
      </c>
      <c r="C24" s="257">
        <v>1000000000</v>
      </c>
      <c r="D24" s="251">
        <v>1499000000</v>
      </c>
      <c r="E24" s="252">
        <v>47238</v>
      </c>
      <c r="F24" s="253">
        <v>47603</v>
      </c>
      <c r="G24" s="258">
        <v>1E-4</v>
      </c>
      <c r="H24" s="255" t="s">
        <v>1618</v>
      </c>
      <c r="I24" s="255" t="s">
        <v>1619</v>
      </c>
      <c r="J24" s="256"/>
      <c r="K24" s="256"/>
    </row>
    <row r="25" spans="1:11" x14ac:dyDescent="0.2">
      <c r="A25" s="249" t="s">
        <v>1625</v>
      </c>
      <c r="C25" s="260">
        <v>1250000000</v>
      </c>
      <c r="D25" s="251">
        <v>2146625000</v>
      </c>
      <c r="E25" s="252">
        <v>46196</v>
      </c>
      <c r="F25" s="253">
        <v>46561</v>
      </c>
      <c r="G25" s="258" t="s">
        <v>1626</v>
      </c>
      <c r="H25" s="255" t="s">
        <v>1623</v>
      </c>
      <c r="I25" s="255" t="s">
        <v>1619</v>
      </c>
      <c r="J25" s="256"/>
      <c r="K25" s="256"/>
    </row>
    <row r="26" spans="1:11" x14ac:dyDescent="0.2">
      <c r="A26" s="238" t="s">
        <v>1627</v>
      </c>
      <c r="C26" s="261">
        <v>2000000000</v>
      </c>
      <c r="D26" s="251">
        <v>2477200000</v>
      </c>
      <c r="E26" s="252">
        <v>46211</v>
      </c>
      <c r="F26" s="252">
        <v>46576</v>
      </c>
      <c r="G26" s="262">
        <v>1.15E-2</v>
      </c>
      <c r="H26" s="255" t="s">
        <v>1618</v>
      </c>
      <c r="I26" s="255" t="s">
        <v>1619</v>
      </c>
      <c r="J26" s="256"/>
      <c r="K26" s="256"/>
    </row>
    <row r="27" spans="1:11" x14ac:dyDescent="0.2">
      <c r="A27" s="249" t="s">
        <v>1628</v>
      </c>
      <c r="C27" s="259">
        <v>1500000000</v>
      </c>
      <c r="D27" s="251">
        <v>1396500000</v>
      </c>
      <c r="E27" s="252">
        <v>46279</v>
      </c>
      <c r="F27" s="253">
        <v>46644</v>
      </c>
      <c r="G27" s="258" t="s">
        <v>1629</v>
      </c>
      <c r="H27" s="255" t="s">
        <v>1623</v>
      </c>
      <c r="I27" s="255" t="s">
        <v>1619</v>
      </c>
      <c r="J27" s="256"/>
      <c r="K27" s="256"/>
    </row>
    <row r="28" spans="1:11" x14ac:dyDescent="0.2">
      <c r="A28" s="249" t="s">
        <v>1630</v>
      </c>
      <c r="C28" s="257">
        <v>1500000000</v>
      </c>
      <c r="D28" s="251">
        <v>2197700000</v>
      </c>
      <c r="E28" s="252">
        <v>46302</v>
      </c>
      <c r="F28" s="253">
        <v>46667</v>
      </c>
      <c r="G28" s="258">
        <v>1E-4</v>
      </c>
      <c r="H28" s="255" t="s">
        <v>1618</v>
      </c>
      <c r="I28" s="255" t="s">
        <v>1619</v>
      </c>
      <c r="J28" s="256"/>
      <c r="K28" s="256"/>
    </row>
    <row r="29" spans="1:11" x14ac:dyDescent="0.2">
      <c r="A29" s="238" t="s">
        <v>1631</v>
      </c>
      <c r="C29" s="260">
        <v>1000000000</v>
      </c>
      <c r="D29" s="251">
        <v>1675700000</v>
      </c>
      <c r="E29" s="252">
        <v>46006</v>
      </c>
      <c r="F29" s="253">
        <v>46371</v>
      </c>
      <c r="G29" s="258" t="s">
        <v>1626</v>
      </c>
      <c r="H29" s="255" t="s">
        <v>1623</v>
      </c>
      <c r="I29" s="255" t="s">
        <v>1619</v>
      </c>
      <c r="J29" s="256"/>
      <c r="K29" s="256"/>
    </row>
    <row r="30" spans="1:11" x14ac:dyDescent="0.2">
      <c r="A30" s="238" t="s">
        <v>1632</v>
      </c>
      <c r="C30" s="261">
        <v>2500000000</v>
      </c>
      <c r="D30" s="251">
        <v>3145500000</v>
      </c>
      <c r="E30" s="252">
        <v>46406</v>
      </c>
      <c r="F30" s="252">
        <v>46771</v>
      </c>
      <c r="G30" s="262">
        <v>1.8460000000000001E-2</v>
      </c>
      <c r="H30" s="255" t="s">
        <v>1618</v>
      </c>
      <c r="I30" s="255" t="s">
        <v>1619</v>
      </c>
      <c r="J30" s="256"/>
      <c r="K30" s="256"/>
    </row>
    <row r="31" spans="1:11" x14ac:dyDescent="0.2">
      <c r="A31" s="238" t="s">
        <v>1633</v>
      </c>
      <c r="C31" s="257">
        <v>2500000000</v>
      </c>
      <c r="D31" s="251">
        <v>3501750000</v>
      </c>
      <c r="E31" s="252">
        <v>46091</v>
      </c>
      <c r="F31" s="252">
        <v>46456</v>
      </c>
      <c r="G31" s="262">
        <v>3.7499999999999999E-3</v>
      </c>
      <c r="H31" s="255" t="s">
        <v>1618</v>
      </c>
      <c r="I31" s="255" t="s">
        <v>1619</v>
      </c>
      <c r="J31" s="256"/>
      <c r="K31" s="256"/>
    </row>
    <row r="32" spans="1:11" x14ac:dyDescent="0.2">
      <c r="A32" s="238" t="s">
        <v>1634</v>
      </c>
      <c r="C32" s="261">
        <v>100000000</v>
      </c>
      <c r="D32" s="251">
        <v>126740000.00000001</v>
      </c>
      <c r="E32" s="252">
        <v>45726</v>
      </c>
      <c r="F32" s="252">
        <v>46091</v>
      </c>
      <c r="G32" s="262" t="s">
        <v>1635</v>
      </c>
      <c r="H32" s="255" t="s">
        <v>1623</v>
      </c>
      <c r="I32" s="255" t="s">
        <v>1619</v>
      </c>
      <c r="J32" s="256"/>
      <c r="K32" s="256"/>
    </row>
    <row r="33" spans="1:11" x14ac:dyDescent="0.2">
      <c r="A33" s="238" t="s">
        <v>1636</v>
      </c>
      <c r="C33" s="250">
        <v>200000000</v>
      </c>
      <c r="D33" s="251">
        <v>269420000</v>
      </c>
      <c r="E33" s="252">
        <v>47234</v>
      </c>
      <c r="F33" s="252">
        <v>47599</v>
      </c>
      <c r="G33" s="262">
        <v>9.6749999999999996E-3</v>
      </c>
      <c r="H33" s="255" t="s">
        <v>1618</v>
      </c>
      <c r="I33" s="255" t="s">
        <v>1619</v>
      </c>
      <c r="J33" s="256"/>
      <c r="K33" s="256"/>
    </row>
    <row r="34" spans="1:11" x14ac:dyDescent="0.2">
      <c r="A34" s="238" t="s">
        <v>1637</v>
      </c>
      <c r="C34" s="260">
        <v>625000000</v>
      </c>
      <c r="D34" s="251">
        <v>993250000</v>
      </c>
      <c r="E34" s="252">
        <v>45838</v>
      </c>
      <c r="F34" s="252">
        <v>46203</v>
      </c>
      <c r="G34" s="262" t="s">
        <v>1638</v>
      </c>
      <c r="H34" s="255" t="s">
        <v>1623</v>
      </c>
      <c r="I34" s="255" t="s">
        <v>1619</v>
      </c>
      <c r="J34" s="256"/>
      <c r="K34" s="256"/>
    </row>
    <row r="35" spans="1:11" x14ac:dyDescent="0.2">
      <c r="A35" s="238" t="s">
        <v>1639</v>
      </c>
      <c r="C35" s="250">
        <v>215000000</v>
      </c>
      <c r="D35" s="251">
        <v>288766500</v>
      </c>
      <c r="E35" s="252">
        <v>46581</v>
      </c>
      <c r="F35" s="252">
        <v>46947</v>
      </c>
      <c r="G35" s="262">
        <v>1.7125000000000001E-2</v>
      </c>
      <c r="H35" s="255" t="s">
        <v>1618</v>
      </c>
      <c r="I35" s="255" t="s">
        <v>1619</v>
      </c>
      <c r="J35" s="256"/>
      <c r="K35" s="256"/>
    </row>
    <row r="36" spans="1:11" x14ac:dyDescent="0.2">
      <c r="A36" s="238" t="s">
        <v>1640</v>
      </c>
      <c r="C36" s="259">
        <v>1350000000</v>
      </c>
      <c r="D36" s="251">
        <v>1197450000</v>
      </c>
      <c r="E36" s="252">
        <v>45853</v>
      </c>
      <c r="F36" s="252">
        <v>46218</v>
      </c>
      <c r="G36" s="258" t="s">
        <v>1641</v>
      </c>
      <c r="H36" s="255" t="s">
        <v>1623</v>
      </c>
      <c r="I36" s="255" t="s">
        <v>1619</v>
      </c>
      <c r="J36" s="256"/>
      <c r="K36" s="256"/>
    </row>
    <row r="37" spans="1:11" x14ac:dyDescent="0.2">
      <c r="A37" s="238" t="s">
        <v>1642</v>
      </c>
      <c r="C37" s="259">
        <v>650000000</v>
      </c>
      <c r="D37" s="251">
        <v>576550000</v>
      </c>
      <c r="E37" s="252">
        <v>45853</v>
      </c>
      <c r="F37" s="252">
        <v>46218</v>
      </c>
      <c r="G37" s="262">
        <v>4.3999999999999997E-2</v>
      </c>
      <c r="H37" s="255" t="s">
        <v>1618</v>
      </c>
      <c r="I37" s="255" t="s">
        <v>1619</v>
      </c>
      <c r="J37" s="256"/>
      <c r="K37" s="256"/>
    </row>
    <row r="38" spans="1:11" x14ac:dyDescent="0.2">
      <c r="A38" s="389" t="s">
        <v>2015</v>
      </c>
      <c r="B38" s="389"/>
      <c r="C38" s="390">
        <v>560000000</v>
      </c>
      <c r="D38" s="251">
        <v>560000000</v>
      </c>
      <c r="E38" s="252">
        <v>46014</v>
      </c>
      <c r="F38" s="252">
        <v>46379</v>
      </c>
      <c r="G38" s="262">
        <v>4.2619999999999998E-2</v>
      </c>
      <c r="H38" s="255" t="s">
        <v>1618</v>
      </c>
      <c r="I38" s="255" t="s">
        <v>1619</v>
      </c>
      <c r="J38" s="256"/>
      <c r="K38" s="256"/>
    </row>
    <row r="39" spans="1:11" x14ac:dyDescent="0.2">
      <c r="A39" s="392" t="s">
        <v>2018</v>
      </c>
      <c r="B39" s="392"/>
      <c r="C39" s="257">
        <v>1500000000</v>
      </c>
      <c r="D39" s="251">
        <v>2217750000</v>
      </c>
      <c r="E39" s="252">
        <v>46477</v>
      </c>
      <c r="F39" s="252">
        <v>46843</v>
      </c>
      <c r="G39" s="262">
        <v>3.2500000000000001E-2</v>
      </c>
      <c r="H39" s="255" t="s">
        <v>1618</v>
      </c>
      <c r="I39" s="255" t="s">
        <v>1619</v>
      </c>
      <c r="J39" s="256"/>
      <c r="K39" s="256"/>
    </row>
    <row r="40" spans="1:11" s="392" customFormat="1" x14ac:dyDescent="0.2">
      <c r="A40" s="392" t="s">
        <v>2021</v>
      </c>
      <c r="C40" s="260">
        <v>750000000</v>
      </c>
      <c r="D40" s="251">
        <v>1249575000</v>
      </c>
      <c r="E40" s="252">
        <v>46125</v>
      </c>
      <c r="F40" s="252">
        <v>46490</v>
      </c>
      <c r="G40" s="262" t="s">
        <v>2022</v>
      </c>
      <c r="H40" s="255" t="s">
        <v>1623</v>
      </c>
      <c r="I40" s="255" t="s">
        <v>1619</v>
      </c>
      <c r="J40" s="256"/>
      <c r="K40" s="256"/>
    </row>
    <row r="41" spans="1:11" x14ac:dyDescent="0.2">
      <c r="A41" s="238" t="s">
        <v>2023</v>
      </c>
      <c r="C41" s="259">
        <v>1500000000</v>
      </c>
      <c r="D41" s="251">
        <v>1355400000</v>
      </c>
      <c r="E41" s="252">
        <v>46133</v>
      </c>
      <c r="F41" s="252">
        <v>46498</v>
      </c>
      <c r="G41" s="262" t="s">
        <v>2024</v>
      </c>
      <c r="H41" s="255" t="s">
        <v>1623</v>
      </c>
      <c r="I41" s="255" t="s">
        <v>1619</v>
      </c>
      <c r="J41" s="256"/>
      <c r="K41" s="256"/>
    </row>
    <row r="42" spans="1:11" s="396" customFormat="1" x14ac:dyDescent="0.2">
      <c r="A42" s="396" t="s">
        <v>2034</v>
      </c>
      <c r="C42" s="261">
        <v>1750000000</v>
      </c>
      <c r="D42" s="251">
        <v>2353575000</v>
      </c>
      <c r="E42" s="252">
        <v>46912</v>
      </c>
      <c r="F42" s="252">
        <v>47277</v>
      </c>
      <c r="G42" s="262">
        <v>4.4139999999999999E-2</v>
      </c>
      <c r="H42" s="255" t="s">
        <v>1618</v>
      </c>
      <c r="I42" s="255" t="s">
        <v>1619</v>
      </c>
      <c r="J42" s="256"/>
      <c r="K42" s="256"/>
    </row>
    <row r="43" spans="1:11" s="396" customFormat="1" x14ac:dyDescent="0.2">
      <c r="A43" s="396" t="s">
        <v>2035</v>
      </c>
      <c r="C43" s="261">
        <v>250000000</v>
      </c>
      <c r="D43" s="251">
        <v>332575000</v>
      </c>
      <c r="E43" s="252">
        <v>46030</v>
      </c>
      <c r="F43" s="252">
        <v>46395</v>
      </c>
      <c r="G43" s="262" t="s">
        <v>2036</v>
      </c>
      <c r="H43" s="255" t="s">
        <v>1623</v>
      </c>
      <c r="I43" s="255" t="s">
        <v>1619</v>
      </c>
      <c r="J43" s="256"/>
      <c r="K43" s="256"/>
    </row>
    <row r="44" spans="1:11" s="400" customFormat="1" x14ac:dyDescent="0.2">
      <c r="A44" s="400" t="s">
        <v>2043</v>
      </c>
      <c r="C44" s="250">
        <v>300000000</v>
      </c>
      <c r="D44" s="251">
        <v>443010000</v>
      </c>
      <c r="E44" s="252">
        <v>46948</v>
      </c>
      <c r="F44" s="252">
        <v>47313</v>
      </c>
      <c r="G44" s="262">
        <v>1.9099999999999999E-2</v>
      </c>
      <c r="H44" s="255" t="s">
        <v>1618</v>
      </c>
      <c r="I44" s="255" t="s">
        <v>1619</v>
      </c>
      <c r="J44" s="256"/>
      <c r="K44" s="256"/>
    </row>
    <row r="45" spans="1:11" s="401" customFormat="1" x14ac:dyDescent="0.2">
      <c r="A45" s="401" t="s">
        <v>2045</v>
      </c>
      <c r="C45" s="261">
        <v>500000000</v>
      </c>
      <c r="D45" s="251">
        <v>670000000</v>
      </c>
      <c r="E45" s="252">
        <v>46293</v>
      </c>
      <c r="F45" s="252">
        <v>46658</v>
      </c>
      <c r="G45" s="262" t="s">
        <v>2046</v>
      </c>
      <c r="H45" s="255" t="s">
        <v>1623</v>
      </c>
      <c r="I45" s="255" t="s">
        <v>1619</v>
      </c>
      <c r="J45" s="256"/>
      <c r="K45" s="256"/>
    </row>
    <row r="46" spans="1:11" s="402" customFormat="1" x14ac:dyDescent="0.2">
      <c r="A46" s="402" t="s">
        <v>2048</v>
      </c>
      <c r="C46" s="403">
        <v>2500000000</v>
      </c>
      <c r="D46" s="251">
        <v>318500000.00000006</v>
      </c>
      <c r="E46" s="252">
        <v>48471</v>
      </c>
      <c r="F46" s="252">
        <v>48836</v>
      </c>
      <c r="G46" s="262">
        <v>4.6399999999999997E-2</v>
      </c>
      <c r="H46" s="255" t="s">
        <v>1618</v>
      </c>
      <c r="I46" s="255" t="s">
        <v>1619</v>
      </c>
      <c r="J46" s="256"/>
      <c r="K46" s="256"/>
    </row>
    <row r="47" spans="1:11" ht="3.75" customHeight="1" x14ac:dyDescent="0.2">
      <c r="B47" s="249"/>
      <c r="C47" s="263"/>
      <c r="D47" s="251"/>
      <c r="E47" s="252"/>
      <c r="F47" s="253"/>
      <c r="G47" s="264"/>
      <c r="H47" s="255"/>
      <c r="I47" s="255"/>
    </row>
    <row r="48" spans="1:11" ht="13.5" thickBot="1" x14ac:dyDescent="0.25">
      <c r="A48" s="240" t="s">
        <v>87</v>
      </c>
      <c r="B48" s="240"/>
      <c r="C48" s="265"/>
      <c r="D48" s="266">
        <v>33413646500</v>
      </c>
      <c r="E48" s="240"/>
      <c r="F48" s="240"/>
      <c r="G48" s="240"/>
      <c r="H48" s="267"/>
      <c r="J48" s="256"/>
    </row>
    <row r="49" spans="1:256" ht="5.25" customHeight="1" thickTop="1" x14ac:dyDescent="0.2">
      <c r="C49" s="268"/>
      <c r="D49" s="269"/>
      <c r="H49" s="270"/>
    </row>
    <row r="50" spans="1:256" ht="12.75" customHeight="1" x14ac:dyDescent="0.2">
      <c r="A50" s="238" t="s">
        <v>1643</v>
      </c>
    </row>
    <row r="51" spans="1:256" ht="12.75" customHeight="1" x14ac:dyDescent="0.2">
      <c r="A51" s="271" t="s">
        <v>1644</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1"/>
      <c r="FV51" s="271"/>
      <c r="FW51" s="271"/>
      <c r="FX51" s="271"/>
      <c r="FY51" s="271"/>
      <c r="FZ51" s="271"/>
      <c r="GA51" s="271"/>
      <c r="GB51" s="271"/>
      <c r="GC51" s="271"/>
      <c r="GD51" s="271"/>
      <c r="GE51" s="271"/>
      <c r="GF51" s="271"/>
      <c r="GG51" s="271"/>
      <c r="GH51" s="271"/>
      <c r="GI51" s="271"/>
      <c r="GJ51" s="271"/>
      <c r="GK51" s="271"/>
      <c r="GL51" s="271"/>
      <c r="GM51" s="271"/>
      <c r="GN51" s="271"/>
      <c r="GO51" s="271"/>
      <c r="GP51" s="271"/>
      <c r="GQ51" s="271"/>
      <c r="GR51" s="271"/>
      <c r="GS51" s="271"/>
      <c r="GT51" s="271"/>
      <c r="GU51" s="271"/>
      <c r="GV51" s="271"/>
      <c r="GW51" s="271"/>
      <c r="GX51" s="271"/>
      <c r="GY51" s="271"/>
      <c r="GZ51" s="271"/>
      <c r="HA51" s="271"/>
      <c r="HB51" s="271"/>
      <c r="HC51" s="271"/>
      <c r="HD51" s="271"/>
      <c r="HE51" s="271"/>
      <c r="HF51" s="271"/>
      <c r="HG51" s="271"/>
      <c r="HH51" s="271"/>
      <c r="HI51" s="271"/>
      <c r="HJ51" s="271"/>
      <c r="HK51" s="271"/>
      <c r="HL51" s="271"/>
      <c r="HM51" s="271"/>
      <c r="HN51" s="271"/>
      <c r="HO51" s="271"/>
      <c r="HP51" s="271"/>
      <c r="HQ51" s="271"/>
      <c r="HR51" s="271"/>
      <c r="HS51" s="271"/>
      <c r="HT51" s="271"/>
      <c r="HU51" s="271"/>
      <c r="HV51" s="271"/>
      <c r="HW51" s="271"/>
      <c r="HX51" s="271"/>
      <c r="HY51" s="271"/>
      <c r="HZ51" s="271"/>
      <c r="IA51" s="271"/>
      <c r="IB51" s="271"/>
      <c r="IC51" s="271"/>
      <c r="ID51" s="271"/>
      <c r="IE51" s="271"/>
      <c r="IF51" s="271"/>
      <c r="IG51" s="271"/>
      <c r="IH51" s="271"/>
      <c r="II51" s="271"/>
      <c r="IJ51" s="271"/>
      <c r="IK51" s="271"/>
      <c r="IL51" s="271"/>
      <c r="IM51" s="271"/>
      <c r="IN51" s="271"/>
      <c r="IO51" s="271"/>
      <c r="IP51" s="271"/>
      <c r="IQ51" s="271"/>
      <c r="IR51" s="271"/>
      <c r="IS51" s="271"/>
      <c r="IT51" s="271"/>
      <c r="IU51" s="271"/>
      <c r="IV51" s="271"/>
    </row>
    <row r="52" spans="1:256" ht="12.75" customHeight="1" x14ac:dyDescent="0.2">
      <c r="A52" s="271"/>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8.25" customHeight="1" x14ac:dyDescent="0.2">
      <c r="C53" s="268"/>
      <c r="D53" s="269"/>
      <c r="H53" s="270"/>
    </row>
    <row r="54" spans="1:256" x14ac:dyDescent="0.2">
      <c r="A54" s="246" t="s">
        <v>1645</v>
      </c>
      <c r="H54" s="270"/>
    </row>
    <row r="55" spans="1:256" x14ac:dyDescent="0.2">
      <c r="A55" s="238" t="s">
        <v>1646</v>
      </c>
      <c r="C55" s="238" t="s">
        <v>1596</v>
      </c>
      <c r="H55" s="270"/>
    </row>
    <row r="56" spans="1:256" x14ac:dyDescent="0.2">
      <c r="A56" s="238" t="s">
        <v>1647</v>
      </c>
      <c r="H56" s="270"/>
    </row>
    <row r="57" spans="1:256" x14ac:dyDescent="0.2">
      <c r="A57" s="238" t="s">
        <v>1648</v>
      </c>
      <c r="H57" s="270"/>
    </row>
    <row r="58" spans="1:256" x14ac:dyDescent="0.2">
      <c r="A58" s="238" t="s">
        <v>1649</v>
      </c>
      <c r="H58" s="270"/>
    </row>
    <row r="59" spans="1:256" x14ac:dyDescent="0.2">
      <c r="A59" s="238" t="s">
        <v>1650</v>
      </c>
      <c r="H59" s="270"/>
    </row>
    <row r="60" spans="1:256" ht="5.0999999999999996" customHeight="1" x14ac:dyDescent="0.2">
      <c r="H60" s="270"/>
    </row>
    <row r="61" spans="1:256" x14ac:dyDescent="0.2">
      <c r="A61" s="238" t="s">
        <v>1651</v>
      </c>
      <c r="C61" s="238" t="s">
        <v>1652</v>
      </c>
    </row>
    <row r="62" spans="1:256" ht="5.0999999999999996" customHeight="1" x14ac:dyDescent="0.2"/>
    <row r="63" spans="1:256" x14ac:dyDescent="0.2">
      <c r="A63" s="238" t="s">
        <v>1653</v>
      </c>
      <c r="C63" s="238" t="s">
        <v>1654</v>
      </c>
    </row>
    <row r="64" spans="1:256" ht="5.0999999999999996" customHeight="1" x14ac:dyDescent="0.2"/>
    <row r="65" spans="1:8" x14ac:dyDescent="0.2">
      <c r="A65" s="238" t="s">
        <v>1655</v>
      </c>
      <c r="C65" s="238" t="s">
        <v>1656</v>
      </c>
    </row>
    <row r="66" spans="1:8" ht="5.0999999999999996" customHeight="1" x14ac:dyDescent="0.2"/>
    <row r="67" spans="1:8" x14ac:dyDescent="0.2">
      <c r="A67" s="238" t="s">
        <v>1657</v>
      </c>
      <c r="C67" s="249" t="s">
        <v>1658</v>
      </c>
    </row>
    <row r="68" spans="1:8" x14ac:dyDescent="0.2">
      <c r="A68" s="238" t="s">
        <v>1659</v>
      </c>
    </row>
    <row r="69" spans="1:8" ht="5.0999999999999996" customHeight="1" x14ac:dyDescent="0.2"/>
    <row r="70" spans="1:8" x14ac:dyDescent="0.2">
      <c r="A70" s="238" t="s">
        <v>1660</v>
      </c>
      <c r="C70" s="238" t="s">
        <v>1661</v>
      </c>
      <c r="F70" s="249"/>
    </row>
    <row r="71" spans="1:8" x14ac:dyDescent="0.2">
      <c r="C71" s="238" t="s">
        <v>1662</v>
      </c>
    </row>
    <row r="72" spans="1:8" x14ac:dyDescent="0.2">
      <c r="C72" s="238" t="s">
        <v>1663</v>
      </c>
    </row>
    <row r="73" spans="1:8" x14ac:dyDescent="0.2">
      <c r="C73" s="238" t="s">
        <v>1596</v>
      </c>
    </row>
    <row r="74" spans="1:8" x14ac:dyDescent="0.2">
      <c r="C74" s="249" t="s">
        <v>1664</v>
      </c>
    </row>
    <row r="75" spans="1:8" s="393" customFormat="1" ht="15" x14ac:dyDescent="0.25">
      <c r="A75" s="205" t="s">
        <v>1643</v>
      </c>
      <c r="C75" s="249"/>
    </row>
    <row r="76" spans="1:8" s="393" customFormat="1" x14ac:dyDescent="0.2">
      <c r="A76" s="271" t="s">
        <v>2051</v>
      </c>
      <c r="C76" s="249"/>
    </row>
    <row r="77" spans="1:8" ht="5.25" customHeight="1" x14ac:dyDescent="0.2"/>
    <row r="78" spans="1:8" x14ac:dyDescent="0.2">
      <c r="A78" s="246" t="s">
        <v>1665</v>
      </c>
      <c r="E78" s="249"/>
      <c r="F78" s="249"/>
      <c r="G78" s="249"/>
      <c r="H78" s="249"/>
    </row>
    <row r="79" spans="1:8" x14ac:dyDescent="0.2">
      <c r="D79" s="248" t="s">
        <v>1666</v>
      </c>
      <c r="E79" s="248"/>
      <c r="F79" s="248" t="s">
        <v>1667</v>
      </c>
      <c r="G79" s="248"/>
      <c r="H79" s="249"/>
    </row>
    <row r="80" spans="1:8" ht="4.5" customHeight="1" x14ac:dyDescent="0.2">
      <c r="D80" s="272"/>
      <c r="E80" s="272"/>
      <c r="F80" s="272"/>
      <c r="G80" s="248"/>
      <c r="H80" s="249"/>
    </row>
    <row r="81" spans="1:12" x14ac:dyDescent="0.2">
      <c r="A81" s="249" t="s">
        <v>1668</v>
      </c>
      <c r="D81" s="273" t="s">
        <v>1669</v>
      </c>
      <c r="E81" s="255"/>
      <c r="F81" s="255" t="s">
        <v>1670</v>
      </c>
      <c r="G81" s="255"/>
      <c r="H81" s="249"/>
    </row>
    <row r="82" spans="1:12" ht="14.25" x14ac:dyDescent="0.2">
      <c r="A82" s="249" t="s">
        <v>1671</v>
      </c>
      <c r="D82" s="273" t="s">
        <v>1672</v>
      </c>
      <c r="E82" s="255"/>
      <c r="F82" s="255" t="s">
        <v>1673</v>
      </c>
      <c r="G82" s="255"/>
      <c r="H82" s="249"/>
    </row>
    <row r="83" spans="1:12" ht="14.25" x14ac:dyDescent="0.2">
      <c r="A83" s="249" t="s">
        <v>1674</v>
      </c>
      <c r="D83" s="273" t="s">
        <v>1675</v>
      </c>
      <c r="E83" s="255"/>
      <c r="F83" s="255" t="s">
        <v>1676</v>
      </c>
      <c r="G83" s="255"/>
      <c r="H83" s="249"/>
    </row>
    <row r="84" spans="1:12" ht="14.25" x14ac:dyDescent="0.2">
      <c r="A84" s="249" t="s">
        <v>1677</v>
      </c>
      <c r="D84" s="273" t="s">
        <v>1678</v>
      </c>
      <c r="E84" s="255"/>
      <c r="F84" s="255" t="s">
        <v>1678</v>
      </c>
      <c r="G84" s="255"/>
      <c r="H84" s="249"/>
    </row>
    <row r="85" spans="1:12" ht="5.25" customHeight="1" x14ac:dyDescent="0.2">
      <c r="D85" s="273"/>
      <c r="E85" s="255"/>
      <c r="F85" s="255"/>
      <c r="G85" s="255"/>
      <c r="H85" s="249"/>
    </row>
    <row r="86" spans="1:12" x14ac:dyDescent="0.2">
      <c r="A86" s="238" t="s">
        <v>1643</v>
      </c>
      <c r="D86" s="273"/>
      <c r="E86" s="255"/>
      <c r="F86" s="255"/>
      <c r="G86" s="255"/>
      <c r="H86" s="249"/>
    </row>
    <row r="87" spans="1:12" x14ac:dyDescent="0.2">
      <c r="A87" s="271" t="s">
        <v>1679</v>
      </c>
      <c r="C87" s="273"/>
      <c r="D87" s="273"/>
      <c r="E87" s="255"/>
      <c r="F87" s="255"/>
      <c r="G87" s="255"/>
      <c r="H87" s="249"/>
    </row>
    <row r="88" spans="1:12" x14ac:dyDescent="0.2">
      <c r="A88" s="271" t="s">
        <v>1680</v>
      </c>
      <c r="C88" s="273"/>
      <c r="D88" s="273"/>
      <c r="E88" s="255"/>
      <c r="F88" s="255"/>
      <c r="G88" s="255"/>
      <c r="H88" s="249"/>
    </row>
    <row r="89" spans="1:12" x14ac:dyDescent="0.2">
      <c r="A89" s="271"/>
      <c r="C89" s="273"/>
      <c r="D89" s="273"/>
      <c r="E89" s="255"/>
      <c r="F89" s="255"/>
      <c r="G89" s="255"/>
      <c r="H89" s="249"/>
    </row>
    <row r="90" spans="1:12" ht="3.75" customHeight="1" x14ac:dyDescent="0.2">
      <c r="C90" s="273"/>
      <c r="D90" s="273"/>
      <c r="E90" s="255"/>
      <c r="F90" s="255"/>
      <c r="G90" s="255"/>
      <c r="H90" s="249"/>
    </row>
    <row r="91" spans="1:12" ht="4.5" customHeight="1" x14ac:dyDescent="0.2">
      <c r="A91" s="271"/>
      <c r="C91" s="273"/>
      <c r="D91" s="273"/>
      <c r="E91" s="255"/>
      <c r="F91" s="255"/>
      <c r="G91" s="255"/>
      <c r="H91" s="249"/>
    </row>
    <row r="92" spans="1:12" x14ac:dyDescent="0.2">
      <c r="A92" s="246" t="s">
        <v>1681</v>
      </c>
      <c r="E92" s="249"/>
      <c r="F92" s="249"/>
      <c r="G92" s="249"/>
      <c r="H92" s="249"/>
    </row>
    <row r="93" spans="1:12" x14ac:dyDescent="0.2">
      <c r="D93" s="248" t="s">
        <v>1666</v>
      </c>
      <c r="E93" s="274" t="s">
        <v>1682</v>
      </c>
      <c r="F93" s="248" t="s">
        <v>1667</v>
      </c>
      <c r="G93" s="248"/>
      <c r="L93" s="248"/>
    </row>
    <row r="94" spans="1:12" ht="6" customHeight="1" x14ac:dyDescent="0.2">
      <c r="D94" s="272"/>
      <c r="E94" s="275"/>
      <c r="F94" s="272"/>
      <c r="G94" s="248"/>
      <c r="L94" s="248"/>
    </row>
    <row r="95" spans="1:12" x14ac:dyDescent="0.2">
      <c r="A95" s="238" t="s">
        <v>1617</v>
      </c>
      <c r="C95" s="273"/>
      <c r="D95" s="273" t="s">
        <v>1683</v>
      </c>
      <c r="E95" s="276"/>
      <c r="F95" s="273" t="s">
        <v>1684</v>
      </c>
      <c r="G95" s="273"/>
    </row>
    <row r="96" spans="1:12" x14ac:dyDescent="0.2">
      <c r="A96" s="238" t="s">
        <v>1620</v>
      </c>
      <c r="C96" s="273"/>
      <c r="D96" s="273" t="s">
        <v>1683</v>
      </c>
      <c r="E96" s="276"/>
      <c r="F96" s="273" t="s">
        <v>1684</v>
      </c>
      <c r="G96" s="273"/>
    </row>
    <row r="97" spans="1:7" x14ac:dyDescent="0.2">
      <c r="A97" s="238" t="s">
        <v>1621</v>
      </c>
      <c r="C97" s="273"/>
      <c r="D97" s="255" t="s">
        <v>1683</v>
      </c>
      <c r="E97" s="276"/>
      <c r="F97" s="255" t="s">
        <v>1684</v>
      </c>
      <c r="G97" s="273"/>
    </row>
    <row r="98" spans="1:7" x14ac:dyDescent="0.2">
      <c r="A98" s="238" t="s">
        <v>1622</v>
      </c>
      <c r="C98" s="273"/>
      <c r="D98" s="255" t="s">
        <v>1683</v>
      </c>
      <c r="E98" s="276"/>
      <c r="F98" s="255" t="s">
        <v>1684</v>
      </c>
      <c r="G98" s="273"/>
    </row>
    <row r="99" spans="1:7" x14ac:dyDescent="0.2">
      <c r="A99" s="238" t="s">
        <v>1624</v>
      </c>
      <c r="C99" s="273"/>
      <c r="D99" s="255" t="s">
        <v>1683</v>
      </c>
      <c r="E99" s="276"/>
      <c r="F99" s="255" t="s">
        <v>1684</v>
      </c>
      <c r="G99" s="273"/>
    </row>
    <row r="100" spans="1:7" x14ac:dyDescent="0.2">
      <c r="A100" s="238" t="s">
        <v>1625</v>
      </c>
      <c r="C100" s="273"/>
      <c r="D100" s="255" t="s">
        <v>1683</v>
      </c>
      <c r="E100" s="276"/>
      <c r="F100" s="255" t="s">
        <v>1684</v>
      </c>
      <c r="G100" s="273"/>
    </row>
    <row r="101" spans="1:7" x14ac:dyDescent="0.2">
      <c r="A101" s="238" t="s">
        <v>1627</v>
      </c>
      <c r="C101" s="273"/>
      <c r="D101" s="255" t="s">
        <v>1683</v>
      </c>
      <c r="E101" s="276"/>
      <c r="F101" s="255" t="s">
        <v>1684</v>
      </c>
      <c r="G101" s="273"/>
    </row>
    <row r="102" spans="1:7" x14ac:dyDescent="0.2">
      <c r="A102" s="238" t="s">
        <v>1628</v>
      </c>
      <c r="C102" s="273"/>
      <c r="D102" s="255" t="s">
        <v>1683</v>
      </c>
      <c r="E102" s="276"/>
      <c r="F102" s="255" t="s">
        <v>1684</v>
      </c>
      <c r="G102" s="273"/>
    </row>
    <row r="103" spans="1:7" x14ac:dyDescent="0.2">
      <c r="A103" s="238" t="s">
        <v>1630</v>
      </c>
      <c r="C103" s="273"/>
      <c r="D103" s="255" t="s">
        <v>1683</v>
      </c>
      <c r="E103" s="276"/>
      <c r="F103" s="255" t="s">
        <v>1684</v>
      </c>
      <c r="G103" s="273"/>
    </row>
    <row r="104" spans="1:7" x14ac:dyDescent="0.2">
      <c r="A104" s="238" t="s">
        <v>1631</v>
      </c>
      <c r="C104" s="273"/>
      <c r="D104" s="255" t="s">
        <v>1683</v>
      </c>
      <c r="E104" s="276"/>
      <c r="F104" s="255" t="s">
        <v>1684</v>
      </c>
      <c r="G104" s="273"/>
    </row>
    <row r="105" spans="1:7" x14ac:dyDescent="0.2">
      <c r="A105" s="238" t="s">
        <v>1632</v>
      </c>
      <c r="C105" s="273"/>
      <c r="D105" s="255" t="s">
        <v>1683</v>
      </c>
      <c r="E105" s="276"/>
      <c r="F105" s="255" t="s">
        <v>1684</v>
      </c>
      <c r="G105" s="273"/>
    </row>
    <row r="106" spans="1:7" x14ac:dyDescent="0.2">
      <c r="A106" s="238" t="s">
        <v>1633</v>
      </c>
      <c r="C106" s="273"/>
      <c r="D106" s="255" t="s">
        <v>1683</v>
      </c>
      <c r="E106" s="276"/>
      <c r="F106" s="255" t="s">
        <v>1684</v>
      </c>
      <c r="G106" s="273"/>
    </row>
    <row r="107" spans="1:7" x14ac:dyDescent="0.2">
      <c r="A107" s="238" t="s">
        <v>1634</v>
      </c>
      <c r="C107" s="273"/>
      <c r="D107" s="255" t="s">
        <v>1683</v>
      </c>
      <c r="E107" s="276"/>
      <c r="F107" s="255" t="s">
        <v>1684</v>
      </c>
      <c r="G107" s="273"/>
    </row>
    <row r="108" spans="1:7" x14ac:dyDescent="0.2">
      <c r="A108" s="238" t="s">
        <v>1636</v>
      </c>
      <c r="C108" s="273"/>
      <c r="D108" s="255" t="s">
        <v>1683</v>
      </c>
      <c r="E108" s="276"/>
      <c r="F108" s="255" t="s">
        <v>1684</v>
      </c>
      <c r="G108" s="273"/>
    </row>
    <row r="109" spans="1:7" x14ac:dyDescent="0.2">
      <c r="A109" s="238" t="s">
        <v>1637</v>
      </c>
      <c r="D109" s="255" t="s">
        <v>1683</v>
      </c>
      <c r="E109" s="276"/>
      <c r="F109" s="255" t="s">
        <v>1684</v>
      </c>
      <c r="G109" s="273"/>
    </row>
    <row r="110" spans="1:7" x14ac:dyDescent="0.2">
      <c r="A110" s="238" t="s">
        <v>1639</v>
      </c>
      <c r="D110" s="255" t="s">
        <v>1683</v>
      </c>
      <c r="E110" s="276"/>
      <c r="F110" s="255" t="s">
        <v>1684</v>
      </c>
      <c r="G110" s="273"/>
    </row>
    <row r="111" spans="1:7" x14ac:dyDescent="0.2">
      <c r="A111" s="238" t="s">
        <v>1640</v>
      </c>
      <c r="D111" s="255" t="s">
        <v>1683</v>
      </c>
      <c r="E111" s="276"/>
      <c r="F111" s="255" t="s">
        <v>1684</v>
      </c>
      <c r="G111" s="273"/>
    </row>
    <row r="112" spans="1:7" x14ac:dyDescent="0.2">
      <c r="A112" s="238" t="s">
        <v>1642</v>
      </c>
      <c r="D112" s="255" t="s">
        <v>1683</v>
      </c>
      <c r="E112" s="276"/>
      <c r="F112" s="255" t="s">
        <v>1684</v>
      </c>
      <c r="G112" s="273"/>
    </row>
    <row r="113" spans="1:8" x14ac:dyDescent="0.2">
      <c r="A113" s="238" t="s">
        <v>2015</v>
      </c>
      <c r="D113" s="255" t="s">
        <v>1683</v>
      </c>
      <c r="E113" s="276"/>
      <c r="F113" s="255" t="s">
        <v>1684</v>
      </c>
      <c r="G113" s="273"/>
    </row>
    <row r="114" spans="1:8" x14ac:dyDescent="0.2">
      <c r="A114" s="392" t="s">
        <v>2018</v>
      </c>
      <c r="B114" s="392"/>
      <c r="C114" s="392"/>
      <c r="D114" s="255" t="s">
        <v>1683</v>
      </c>
      <c r="E114" s="276"/>
      <c r="F114" s="255" t="s">
        <v>1684</v>
      </c>
      <c r="G114" s="273"/>
    </row>
    <row r="115" spans="1:8" s="392" customFormat="1" x14ac:dyDescent="0.2">
      <c r="A115" s="392" t="s">
        <v>2021</v>
      </c>
      <c r="D115" s="255" t="s">
        <v>1683</v>
      </c>
      <c r="E115" s="276"/>
      <c r="F115" s="255" t="s">
        <v>1684</v>
      </c>
      <c r="G115" s="273"/>
    </row>
    <row r="116" spans="1:8" x14ac:dyDescent="0.2">
      <c r="A116" s="238" t="s">
        <v>2023</v>
      </c>
      <c r="D116" s="255" t="s">
        <v>1683</v>
      </c>
      <c r="E116" s="276"/>
      <c r="F116" s="255" t="s">
        <v>1684</v>
      </c>
      <c r="G116" s="273"/>
    </row>
    <row r="117" spans="1:8" s="396" customFormat="1" x14ac:dyDescent="0.2">
      <c r="A117" s="396" t="s">
        <v>2034</v>
      </c>
      <c r="D117" s="255" t="s">
        <v>1683</v>
      </c>
      <c r="E117" s="276"/>
      <c r="F117" s="255" t="s">
        <v>1684</v>
      </c>
      <c r="G117" s="273"/>
    </row>
    <row r="118" spans="1:8" s="396" customFormat="1" x14ac:dyDescent="0.2">
      <c r="A118" s="396" t="s">
        <v>2035</v>
      </c>
      <c r="D118" s="255" t="s">
        <v>1683</v>
      </c>
      <c r="E118" s="276"/>
      <c r="F118" s="255" t="s">
        <v>1684</v>
      </c>
      <c r="G118" s="273"/>
    </row>
    <row r="119" spans="1:8" s="400" customFormat="1" x14ac:dyDescent="0.2">
      <c r="A119" s="400" t="s">
        <v>2043</v>
      </c>
      <c r="D119" s="255" t="s">
        <v>1683</v>
      </c>
      <c r="E119" s="276"/>
      <c r="F119" s="255" t="s">
        <v>1684</v>
      </c>
      <c r="G119" s="273"/>
    </row>
    <row r="120" spans="1:8" s="401" customFormat="1" x14ac:dyDescent="0.2">
      <c r="A120" s="401" t="s">
        <v>2045</v>
      </c>
      <c r="D120" s="255" t="s">
        <v>1683</v>
      </c>
      <c r="E120" s="276"/>
      <c r="F120" s="255" t="s">
        <v>1684</v>
      </c>
      <c r="G120" s="273"/>
    </row>
    <row r="121" spans="1:8" s="402" customFormat="1" x14ac:dyDescent="0.2">
      <c r="A121" s="402" t="s">
        <v>2048</v>
      </c>
      <c r="D121" s="255" t="s">
        <v>1683</v>
      </c>
      <c r="E121" s="276"/>
      <c r="F121" s="255" t="s">
        <v>1684</v>
      </c>
      <c r="G121" s="273"/>
    </row>
    <row r="122" spans="1:8" ht="6.75" customHeight="1" x14ac:dyDescent="0.2">
      <c r="C122" s="273"/>
      <c r="D122" s="273"/>
      <c r="E122" s="276"/>
      <c r="F122" s="273"/>
      <c r="G122" s="273"/>
    </row>
    <row r="123" spans="1:8" x14ac:dyDescent="0.2">
      <c r="A123" s="246" t="s">
        <v>1685</v>
      </c>
      <c r="C123" s="273"/>
      <c r="D123" s="273"/>
      <c r="E123" s="273"/>
      <c r="F123" s="273"/>
      <c r="G123" s="273"/>
    </row>
    <row r="124" spans="1:8" ht="6" customHeight="1" x14ac:dyDescent="0.2">
      <c r="A124" s="240"/>
      <c r="C124" s="273"/>
      <c r="D124" s="277"/>
      <c r="E124" s="273"/>
      <c r="F124" s="273"/>
      <c r="G124" s="273"/>
    </row>
    <row r="125" spans="1:8" ht="14.25" customHeight="1" x14ac:dyDescent="0.2">
      <c r="A125" s="242" t="s">
        <v>1686</v>
      </c>
      <c r="C125" s="273"/>
      <c r="D125" s="277"/>
      <c r="E125" s="273"/>
      <c r="F125" s="273"/>
      <c r="G125" s="273"/>
    </row>
    <row r="126" spans="1:8" ht="6" customHeight="1" x14ac:dyDescent="0.2">
      <c r="A126" s="240"/>
      <c r="C126" s="273"/>
      <c r="D126" s="277"/>
      <c r="E126" s="273"/>
      <c r="F126" s="273"/>
      <c r="G126" s="273"/>
    </row>
    <row r="127" spans="1:8" x14ac:dyDescent="0.2">
      <c r="A127" s="278" t="s">
        <v>1687</v>
      </c>
      <c r="B127" s="279"/>
      <c r="C127" s="247" t="s">
        <v>1688</v>
      </c>
      <c r="D127" s="280" t="s">
        <v>1689</v>
      </c>
      <c r="E127" s="281"/>
      <c r="F127" s="281"/>
      <c r="G127" s="248" t="s">
        <v>1690</v>
      </c>
      <c r="H127" s="279" t="s">
        <v>1691</v>
      </c>
    </row>
    <row r="128" spans="1:8" ht="6" customHeight="1" x14ac:dyDescent="0.2">
      <c r="A128" s="279"/>
      <c r="C128" s="282"/>
      <c r="D128" s="283"/>
      <c r="E128" s="284"/>
      <c r="F128" s="284"/>
      <c r="G128" s="272"/>
      <c r="H128" s="285"/>
    </row>
    <row r="129" spans="1:10" x14ac:dyDescent="0.2">
      <c r="A129" s="247"/>
      <c r="D129" s="248" t="s">
        <v>1666</v>
      </c>
      <c r="E129" s="274" t="s">
        <v>1682</v>
      </c>
      <c r="F129" s="248" t="s">
        <v>1667</v>
      </c>
      <c r="H129" s="247"/>
    </row>
    <row r="130" spans="1:10" ht="13.35" customHeight="1" x14ac:dyDescent="0.2">
      <c r="A130" s="286" t="s">
        <v>1692</v>
      </c>
      <c r="B130" s="287"/>
      <c r="C130" s="277" t="s">
        <v>1693</v>
      </c>
      <c r="E130" s="288"/>
      <c r="G130" s="273" t="s">
        <v>1694</v>
      </c>
      <c r="H130" s="289" t="s">
        <v>1695</v>
      </c>
      <c r="I130" s="289"/>
      <c r="J130" s="290"/>
    </row>
    <row r="131" spans="1:10" ht="13.35" customHeight="1" x14ac:dyDescent="0.2">
      <c r="A131" s="291" t="s">
        <v>1696</v>
      </c>
      <c r="B131" s="287"/>
      <c r="C131" s="277"/>
      <c r="D131" s="277"/>
      <c r="E131" s="292" t="s">
        <v>1697</v>
      </c>
      <c r="F131" s="277" t="s">
        <v>1698</v>
      </c>
      <c r="G131" s="273"/>
      <c r="H131" s="289"/>
      <c r="I131" s="289"/>
      <c r="J131" s="290"/>
    </row>
    <row r="132" spans="1:10" ht="13.35" customHeight="1" x14ac:dyDescent="0.2">
      <c r="A132" s="291" t="s">
        <v>1668</v>
      </c>
      <c r="B132" s="287"/>
      <c r="C132" s="277"/>
      <c r="D132" s="277" t="s">
        <v>1669</v>
      </c>
      <c r="E132" s="292" t="s">
        <v>1699</v>
      </c>
      <c r="F132" s="277" t="s">
        <v>1700</v>
      </c>
      <c r="G132" s="273"/>
      <c r="H132" s="289"/>
      <c r="I132" s="289"/>
      <c r="J132" s="290"/>
    </row>
    <row r="133" spans="1:10" ht="5.25" customHeight="1" x14ac:dyDescent="0.2">
      <c r="A133" s="293"/>
      <c r="B133" s="287"/>
      <c r="C133" s="277"/>
      <c r="D133" s="294"/>
      <c r="E133" s="295"/>
      <c r="F133" s="294"/>
      <c r="G133" s="273"/>
      <c r="H133" s="289"/>
      <c r="I133" s="289"/>
      <c r="J133" s="290"/>
    </row>
    <row r="134" spans="1:10" ht="3.75" customHeight="1" x14ac:dyDescent="0.2">
      <c r="A134" s="293"/>
      <c r="B134" s="287"/>
      <c r="C134" s="277"/>
      <c r="D134" s="277"/>
      <c r="E134" s="292"/>
      <c r="F134" s="277"/>
      <c r="G134" s="273"/>
      <c r="H134" s="289"/>
      <c r="I134" s="289"/>
      <c r="J134" s="290"/>
    </row>
    <row r="135" spans="1:10" ht="13.35" customHeight="1" x14ac:dyDescent="0.2">
      <c r="A135" s="286" t="s">
        <v>1701</v>
      </c>
      <c r="B135" s="287"/>
      <c r="C135" s="277" t="s">
        <v>1702</v>
      </c>
      <c r="E135" s="288"/>
      <c r="G135" s="273" t="s">
        <v>1694</v>
      </c>
      <c r="H135" s="289" t="s">
        <v>1695</v>
      </c>
      <c r="I135" s="289"/>
      <c r="J135" s="290"/>
    </row>
    <row r="136" spans="1:10" ht="13.35" customHeight="1" x14ac:dyDescent="0.2">
      <c r="A136" s="286" t="s">
        <v>1703</v>
      </c>
      <c r="B136" s="287"/>
      <c r="C136" s="277"/>
      <c r="E136" s="288"/>
      <c r="G136" s="273"/>
      <c r="H136" s="289"/>
      <c r="I136" s="289"/>
      <c r="J136" s="290"/>
    </row>
    <row r="137" spans="1:10" ht="13.35" customHeight="1" x14ac:dyDescent="0.2">
      <c r="A137" s="291" t="s">
        <v>1696</v>
      </c>
      <c r="B137" s="287"/>
      <c r="C137" s="277"/>
      <c r="D137" s="277"/>
      <c r="E137" s="292" t="s">
        <v>1697</v>
      </c>
      <c r="F137" s="277" t="s">
        <v>1698</v>
      </c>
      <c r="G137" s="273"/>
      <c r="H137" s="289"/>
      <c r="I137" s="289"/>
      <c r="J137" s="290"/>
    </row>
    <row r="138" spans="1:10" ht="13.35" customHeight="1" x14ac:dyDescent="0.2">
      <c r="A138" s="291" t="s">
        <v>1668</v>
      </c>
      <c r="B138" s="287"/>
      <c r="C138" s="277"/>
      <c r="D138" s="277" t="s">
        <v>1669</v>
      </c>
      <c r="E138" s="292" t="s">
        <v>1699</v>
      </c>
      <c r="F138" s="277" t="s">
        <v>1700</v>
      </c>
      <c r="G138" s="273"/>
      <c r="H138" s="289"/>
      <c r="I138" s="289"/>
      <c r="J138" s="290"/>
    </row>
    <row r="139" spans="1:10" ht="4.5" customHeight="1" x14ac:dyDescent="0.2">
      <c r="A139" s="293"/>
      <c r="B139" s="287"/>
      <c r="C139" s="277"/>
      <c r="D139" s="294"/>
      <c r="E139" s="295"/>
      <c r="F139" s="294"/>
      <c r="G139" s="273"/>
      <c r="H139" s="289"/>
      <c r="I139" s="289"/>
      <c r="J139" s="290"/>
    </row>
    <row r="140" spans="1:10" ht="5.25" customHeight="1" x14ac:dyDescent="0.2">
      <c r="A140" s="296"/>
      <c r="B140" s="296"/>
      <c r="C140" s="296"/>
      <c r="D140" s="296"/>
      <c r="E140" s="296"/>
      <c r="F140" s="296"/>
      <c r="G140" s="296"/>
      <c r="H140" s="296"/>
      <c r="I140" s="296"/>
      <c r="J140" s="290"/>
    </row>
    <row r="141" spans="1:10" ht="13.35" customHeight="1" x14ac:dyDescent="0.2">
      <c r="A141" s="286" t="s">
        <v>1704</v>
      </c>
      <c r="B141" s="287"/>
      <c r="C141" s="277" t="s">
        <v>1693</v>
      </c>
      <c r="E141" s="288"/>
      <c r="G141" s="273" t="s">
        <v>1694</v>
      </c>
      <c r="H141" s="289" t="s">
        <v>1705</v>
      </c>
      <c r="I141" s="290"/>
      <c r="J141" s="290"/>
    </row>
    <row r="142" spans="1:10" ht="13.35" customHeight="1" x14ac:dyDescent="0.2">
      <c r="A142" s="286" t="s">
        <v>1706</v>
      </c>
      <c r="B142" s="287"/>
      <c r="C142" s="277"/>
      <c r="E142" s="288"/>
      <c r="G142" s="273"/>
      <c r="H142" s="289" t="s">
        <v>1707</v>
      </c>
      <c r="I142" s="290"/>
      <c r="J142" s="290"/>
    </row>
    <row r="143" spans="1:10" ht="13.35" customHeight="1" x14ac:dyDescent="0.2">
      <c r="A143" s="291" t="s">
        <v>1696</v>
      </c>
      <c r="B143" s="287"/>
      <c r="C143" s="277"/>
      <c r="D143" s="277"/>
      <c r="E143" s="292" t="s">
        <v>1697</v>
      </c>
      <c r="F143" s="297" t="s">
        <v>1698</v>
      </c>
      <c r="G143" s="273"/>
      <c r="H143" s="289" t="s">
        <v>1708</v>
      </c>
      <c r="I143" s="290"/>
      <c r="J143" s="290"/>
    </row>
    <row r="144" spans="1:10" ht="13.35" customHeight="1" x14ac:dyDescent="0.2">
      <c r="A144" s="291" t="s">
        <v>1668</v>
      </c>
      <c r="B144" s="287"/>
      <c r="C144" s="277"/>
      <c r="D144" s="297" t="s">
        <v>1709</v>
      </c>
      <c r="E144" s="292" t="s">
        <v>1699</v>
      </c>
      <c r="F144" s="297" t="s">
        <v>1700</v>
      </c>
      <c r="G144" s="273"/>
      <c r="H144" s="289" t="s">
        <v>1710</v>
      </c>
      <c r="I144" s="290"/>
      <c r="J144" s="290"/>
    </row>
    <row r="145" spans="1:10" ht="5.25" customHeight="1" x14ac:dyDescent="0.2">
      <c r="A145" s="287"/>
      <c r="B145" s="287"/>
      <c r="C145" s="277"/>
      <c r="D145" s="294"/>
      <c r="E145" s="295"/>
      <c r="F145" s="294"/>
      <c r="G145" s="273"/>
      <c r="H145" s="289"/>
      <c r="I145" s="290"/>
      <c r="J145" s="290"/>
    </row>
    <row r="146" spans="1:10" ht="5.25" customHeight="1" x14ac:dyDescent="0.2">
      <c r="A146" s="287"/>
      <c r="B146" s="287"/>
      <c r="C146" s="277"/>
      <c r="D146" s="277"/>
      <c r="E146" s="292"/>
      <c r="F146" s="277"/>
      <c r="G146" s="273"/>
      <c r="H146" s="289"/>
      <c r="I146" s="290"/>
      <c r="J146" s="290"/>
    </row>
    <row r="147" spans="1:10" ht="13.35" customHeight="1" x14ac:dyDescent="0.2">
      <c r="A147" s="286" t="s">
        <v>1711</v>
      </c>
      <c r="B147" s="287"/>
      <c r="C147" s="277" t="s">
        <v>1693</v>
      </c>
      <c r="E147" s="292"/>
      <c r="G147" s="273" t="s">
        <v>1694</v>
      </c>
      <c r="H147" s="298" t="s">
        <v>1712</v>
      </c>
      <c r="I147" s="290"/>
      <c r="J147" s="290"/>
    </row>
    <row r="148" spans="1:10" ht="13.35" customHeight="1" x14ac:dyDescent="0.2">
      <c r="A148" s="286" t="s">
        <v>1706</v>
      </c>
      <c r="B148" s="287"/>
      <c r="C148" s="277"/>
      <c r="E148" s="292"/>
      <c r="G148" s="273"/>
      <c r="H148" s="298" t="s">
        <v>1713</v>
      </c>
      <c r="I148" s="290"/>
      <c r="J148" s="290"/>
    </row>
    <row r="149" spans="1:10" ht="13.35" customHeight="1" x14ac:dyDescent="0.2">
      <c r="A149" s="291" t="s">
        <v>1696</v>
      </c>
      <c r="B149" s="287"/>
      <c r="C149" s="277"/>
      <c r="E149" s="292" t="s">
        <v>1697</v>
      </c>
      <c r="F149" s="297" t="s">
        <v>1698</v>
      </c>
      <c r="G149" s="273"/>
      <c r="H149" s="298" t="s">
        <v>1714</v>
      </c>
      <c r="I149" s="290"/>
      <c r="J149" s="290"/>
    </row>
    <row r="150" spans="1:10" ht="13.35" customHeight="1" x14ac:dyDescent="0.2">
      <c r="A150" s="291" t="s">
        <v>1668</v>
      </c>
      <c r="B150" s="287"/>
      <c r="C150" s="277"/>
      <c r="D150" s="297" t="s">
        <v>1669</v>
      </c>
      <c r="E150" s="292" t="s">
        <v>1699</v>
      </c>
      <c r="F150" s="297" t="s">
        <v>1700</v>
      </c>
      <c r="G150" s="273"/>
      <c r="H150" s="298" t="s">
        <v>1715</v>
      </c>
      <c r="I150" s="290"/>
      <c r="J150" s="290"/>
    </row>
    <row r="151" spans="1:10" ht="5.25" customHeight="1" x14ac:dyDescent="0.2">
      <c r="A151" s="287"/>
      <c r="B151" s="287"/>
      <c r="C151" s="277"/>
      <c r="D151" s="294"/>
      <c r="E151" s="295"/>
      <c r="F151" s="294"/>
      <c r="G151" s="273"/>
      <c r="H151" s="289"/>
      <c r="I151" s="290"/>
      <c r="J151" s="290"/>
    </row>
    <row r="152" spans="1:10" ht="5.25" customHeight="1" x14ac:dyDescent="0.2">
      <c r="A152" s="287"/>
      <c r="B152" s="287"/>
      <c r="C152" s="277"/>
      <c r="D152" s="277"/>
      <c r="E152" s="292"/>
      <c r="F152" s="277"/>
      <c r="G152" s="273"/>
      <c r="H152" s="289"/>
      <c r="I152" s="290"/>
      <c r="J152" s="290"/>
    </row>
    <row r="153" spans="1:10" ht="13.35" customHeight="1" x14ac:dyDescent="0.2">
      <c r="A153" s="286" t="s">
        <v>1716</v>
      </c>
      <c r="B153" s="287"/>
      <c r="C153" s="277" t="s">
        <v>1693</v>
      </c>
      <c r="E153" s="288"/>
      <c r="G153" s="273" t="s">
        <v>1694</v>
      </c>
      <c r="H153" s="289" t="s">
        <v>1695</v>
      </c>
      <c r="I153" s="290"/>
      <c r="J153" s="290"/>
    </row>
    <row r="154" spans="1:10" ht="13.35" customHeight="1" x14ac:dyDescent="0.2">
      <c r="A154" s="291" t="s">
        <v>1696</v>
      </c>
      <c r="B154" s="287"/>
      <c r="C154" s="277"/>
      <c r="D154" s="277" t="s">
        <v>1717</v>
      </c>
      <c r="E154" s="292" t="s">
        <v>1697</v>
      </c>
      <c r="F154" s="277"/>
      <c r="G154" s="273"/>
      <c r="H154" s="289"/>
      <c r="I154" s="290"/>
      <c r="J154" s="290"/>
    </row>
    <row r="155" spans="1:10" ht="13.35" customHeight="1" x14ac:dyDescent="0.2">
      <c r="A155" s="291" t="s">
        <v>1668</v>
      </c>
      <c r="B155" s="287"/>
      <c r="C155" s="277"/>
      <c r="D155" s="277"/>
      <c r="E155" s="292" t="s">
        <v>1699</v>
      </c>
      <c r="F155" s="277" t="s">
        <v>1718</v>
      </c>
      <c r="G155" s="273"/>
      <c r="H155" s="289"/>
      <c r="I155" s="290"/>
      <c r="J155" s="290"/>
    </row>
    <row r="156" spans="1:10" ht="5.25" customHeight="1" x14ac:dyDescent="0.2">
      <c r="A156" s="287"/>
      <c r="B156" s="287"/>
      <c r="C156" s="277"/>
      <c r="D156" s="294"/>
      <c r="E156" s="295"/>
      <c r="F156" s="294"/>
      <c r="G156" s="273"/>
      <c r="H156" s="289"/>
      <c r="I156" s="290"/>
      <c r="J156" s="290"/>
    </row>
    <row r="157" spans="1:10" ht="5.25" customHeight="1" x14ac:dyDescent="0.2">
      <c r="A157" s="287"/>
      <c r="B157" s="287"/>
      <c r="C157" s="277"/>
      <c r="D157" s="277"/>
      <c r="E157" s="292"/>
      <c r="F157" s="277"/>
      <c r="G157" s="273"/>
      <c r="H157" s="289"/>
      <c r="I157" s="290"/>
      <c r="J157" s="290"/>
    </row>
    <row r="158" spans="1:10" ht="13.35" customHeight="1" x14ac:dyDescent="0.2">
      <c r="A158" s="286" t="s">
        <v>1719</v>
      </c>
      <c r="B158" s="287"/>
      <c r="C158" s="277" t="s">
        <v>1693</v>
      </c>
      <c r="E158" s="292"/>
      <c r="G158" s="273" t="s">
        <v>1694</v>
      </c>
      <c r="H158" s="289" t="s">
        <v>1695</v>
      </c>
      <c r="I158" s="290"/>
      <c r="J158" s="290"/>
    </row>
    <row r="159" spans="1:10" ht="13.35" customHeight="1" x14ac:dyDescent="0.2">
      <c r="A159" s="291" t="s">
        <v>1668</v>
      </c>
      <c r="B159" s="287"/>
      <c r="C159" s="277"/>
      <c r="D159" s="297" t="s">
        <v>1720</v>
      </c>
      <c r="E159" s="292" t="s">
        <v>1699</v>
      </c>
      <c r="F159" s="277" t="s">
        <v>1718</v>
      </c>
      <c r="G159" s="273"/>
      <c r="H159" s="289"/>
      <c r="I159" s="290"/>
      <c r="J159" s="290"/>
    </row>
    <row r="160" spans="1:10" ht="5.25" customHeight="1" x14ac:dyDescent="0.2">
      <c r="A160" s="287"/>
      <c r="B160" s="287"/>
      <c r="C160" s="277"/>
      <c r="D160" s="294"/>
      <c r="E160" s="295"/>
      <c r="F160" s="294"/>
      <c r="G160" s="273"/>
      <c r="H160" s="289"/>
      <c r="I160" s="290"/>
      <c r="J160" s="290"/>
    </row>
    <row r="161" spans="1:10" ht="5.25" customHeight="1" x14ac:dyDescent="0.2">
      <c r="A161" s="287"/>
      <c r="B161" s="287"/>
      <c r="C161" s="277"/>
      <c r="D161" s="277"/>
      <c r="E161" s="292"/>
      <c r="F161" s="277"/>
      <c r="G161" s="273"/>
      <c r="H161" s="289"/>
      <c r="I161" s="290"/>
      <c r="J161" s="290"/>
    </row>
    <row r="162" spans="1:10" ht="13.35" customHeight="1" x14ac:dyDescent="0.2">
      <c r="A162" s="286" t="s">
        <v>1721</v>
      </c>
      <c r="B162" s="287"/>
      <c r="C162" s="277" t="s">
        <v>1693</v>
      </c>
      <c r="E162" s="292"/>
      <c r="G162" s="273" t="s">
        <v>1694</v>
      </c>
      <c r="H162" s="298" t="s">
        <v>1722</v>
      </c>
      <c r="I162" s="290"/>
      <c r="J162" s="290"/>
    </row>
    <row r="163" spans="1:10" ht="13.35" customHeight="1" x14ac:dyDescent="0.2">
      <c r="A163" s="291" t="s">
        <v>1696</v>
      </c>
      <c r="B163" s="287"/>
      <c r="C163" s="277"/>
      <c r="D163" s="277" t="s">
        <v>1723</v>
      </c>
      <c r="E163" s="292" t="s">
        <v>1724</v>
      </c>
      <c r="F163" s="277" t="s">
        <v>1725</v>
      </c>
      <c r="G163" s="273"/>
      <c r="H163" s="298" t="s">
        <v>1726</v>
      </c>
      <c r="I163" s="290"/>
      <c r="J163" s="290"/>
    </row>
    <row r="164" spans="1:10" ht="13.35" customHeight="1" x14ac:dyDescent="0.2">
      <c r="A164" s="291"/>
      <c r="B164" s="287"/>
      <c r="C164" s="277"/>
      <c r="D164" s="277"/>
      <c r="E164" s="292"/>
      <c r="F164" s="277"/>
      <c r="G164" s="273"/>
      <c r="H164" s="298" t="s">
        <v>1727</v>
      </c>
      <c r="I164" s="290"/>
      <c r="J164" s="290"/>
    </row>
    <row r="165" spans="1:10" ht="13.35" customHeight="1" x14ac:dyDescent="0.2">
      <c r="A165" s="291"/>
      <c r="B165" s="287"/>
      <c r="C165" s="277"/>
      <c r="D165" s="277"/>
      <c r="E165" s="292"/>
      <c r="F165" s="277"/>
      <c r="G165" s="273"/>
      <c r="H165" s="289" t="s">
        <v>1728</v>
      </c>
      <c r="I165" s="290"/>
      <c r="J165" s="290"/>
    </row>
    <row r="166" spans="1:10" ht="5.25" customHeight="1" x14ac:dyDescent="0.2">
      <c r="A166" s="287"/>
      <c r="B166" s="287"/>
      <c r="C166" s="277"/>
      <c r="D166" s="277"/>
      <c r="E166" s="292"/>
      <c r="F166" s="277"/>
      <c r="G166" s="273"/>
      <c r="H166" s="289"/>
      <c r="I166" s="290"/>
      <c r="J166" s="290"/>
    </row>
    <row r="167" spans="1:10" ht="13.35" customHeight="1" x14ac:dyDescent="0.2">
      <c r="A167" s="286" t="s">
        <v>1729</v>
      </c>
      <c r="B167" s="287"/>
      <c r="C167" s="277" t="s">
        <v>1693</v>
      </c>
      <c r="D167" s="277"/>
      <c r="E167" s="292"/>
      <c r="F167" s="277"/>
      <c r="H167" s="289"/>
      <c r="I167" s="290"/>
      <c r="J167" s="290"/>
    </row>
    <row r="168" spans="1:10" ht="14.25" x14ac:dyDescent="0.2">
      <c r="A168" s="291" t="s">
        <v>1730</v>
      </c>
      <c r="B168" s="287"/>
      <c r="C168" s="277"/>
      <c r="D168" s="277"/>
      <c r="E168" s="292"/>
      <c r="F168" s="277"/>
      <c r="G168" s="273" t="s">
        <v>1694</v>
      </c>
      <c r="H168" s="289" t="s">
        <v>1731</v>
      </c>
      <c r="I168" s="290"/>
      <c r="J168" s="290"/>
    </row>
    <row r="169" spans="1:10" ht="13.35" customHeight="1" x14ac:dyDescent="0.2">
      <c r="A169" s="299" t="s">
        <v>1696</v>
      </c>
      <c r="B169" s="287"/>
      <c r="C169" s="277"/>
      <c r="D169" s="277" t="s">
        <v>1675</v>
      </c>
      <c r="E169" s="292" t="s">
        <v>1698</v>
      </c>
      <c r="F169" s="277" t="s">
        <v>1698</v>
      </c>
      <c r="G169" s="273"/>
      <c r="H169" s="289"/>
      <c r="I169" s="290"/>
      <c r="J169" s="290"/>
    </row>
    <row r="170" spans="1:10" ht="13.35" customHeight="1" x14ac:dyDescent="0.2">
      <c r="A170" s="299" t="s">
        <v>1668</v>
      </c>
      <c r="B170" s="287"/>
      <c r="C170" s="277"/>
      <c r="D170" s="277" t="s">
        <v>1669</v>
      </c>
      <c r="E170" s="292" t="s">
        <v>1699</v>
      </c>
      <c r="F170" s="277" t="s">
        <v>1700</v>
      </c>
      <c r="G170" s="273"/>
      <c r="H170" s="289"/>
      <c r="I170" s="290"/>
      <c r="J170" s="290"/>
    </row>
    <row r="171" spans="1:10" ht="5.25" customHeight="1" x14ac:dyDescent="0.2">
      <c r="A171" s="293"/>
      <c r="B171" s="287"/>
      <c r="C171" s="277"/>
      <c r="D171" s="277"/>
      <c r="E171" s="292"/>
      <c r="F171" s="277"/>
      <c r="G171" s="273"/>
      <c r="H171" s="289"/>
      <c r="I171" s="290"/>
      <c r="J171" s="290"/>
    </row>
    <row r="172" spans="1:10" ht="13.35" customHeight="1" x14ac:dyDescent="0.2">
      <c r="A172" s="293" t="s">
        <v>1732</v>
      </c>
      <c r="B172" s="287"/>
      <c r="C172" s="277"/>
      <c r="D172" s="277"/>
      <c r="E172" s="292"/>
      <c r="F172" s="277"/>
      <c r="G172" s="273" t="s">
        <v>1694</v>
      </c>
      <c r="H172" s="289" t="s">
        <v>1695</v>
      </c>
      <c r="I172" s="290"/>
      <c r="J172" s="290"/>
    </row>
    <row r="173" spans="1:10" ht="13.35" customHeight="1" x14ac:dyDescent="0.2">
      <c r="A173" s="299" t="s">
        <v>1696</v>
      </c>
      <c r="B173" s="287"/>
      <c r="C173" s="277"/>
      <c r="D173" s="277" t="s">
        <v>1733</v>
      </c>
      <c r="E173" s="292" t="s">
        <v>1734</v>
      </c>
      <c r="F173" s="277" t="s">
        <v>1735</v>
      </c>
      <c r="G173" s="273"/>
      <c r="H173" s="289"/>
      <c r="I173" s="290"/>
      <c r="J173" s="290"/>
    </row>
    <row r="174" spans="1:10" ht="13.35" customHeight="1" x14ac:dyDescent="0.2">
      <c r="A174" s="299" t="s">
        <v>1668</v>
      </c>
      <c r="B174" s="287"/>
      <c r="C174" s="277"/>
      <c r="D174" s="277" t="s">
        <v>1736</v>
      </c>
      <c r="E174" s="292" t="s">
        <v>1737</v>
      </c>
      <c r="F174" s="277" t="s">
        <v>1738</v>
      </c>
      <c r="G174" s="273"/>
      <c r="H174" s="289"/>
      <c r="I174" s="290"/>
      <c r="J174" s="290"/>
    </row>
    <row r="175" spans="1:10" ht="6" customHeight="1" x14ac:dyDescent="0.2">
      <c r="A175" s="293"/>
      <c r="B175" s="287"/>
      <c r="C175" s="277"/>
      <c r="D175" s="294"/>
      <c r="E175" s="295"/>
      <c r="F175" s="294"/>
      <c r="G175" s="273"/>
      <c r="H175" s="289"/>
      <c r="I175" s="290"/>
      <c r="J175" s="290"/>
    </row>
    <row r="176" spans="1:10" ht="6" customHeight="1" x14ac:dyDescent="0.2">
      <c r="A176" s="293"/>
      <c r="B176" s="287"/>
      <c r="C176" s="277"/>
      <c r="D176" s="277"/>
      <c r="E176" s="292"/>
      <c r="F176" s="277"/>
      <c r="G176" s="273"/>
      <c r="H176" s="289"/>
      <c r="I176" s="290"/>
      <c r="J176" s="290"/>
    </row>
    <row r="177" spans="1:10" ht="13.35" customHeight="1" x14ac:dyDescent="0.2">
      <c r="A177" s="286" t="s">
        <v>1739</v>
      </c>
      <c r="B177" s="287"/>
      <c r="C177" s="277" t="s">
        <v>1693</v>
      </c>
      <c r="D177" s="277"/>
      <c r="E177" s="292"/>
      <c r="F177" s="277"/>
      <c r="G177" s="273"/>
      <c r="H177" s="289"/>
      <c r="I177" s="290"/>
      <c r="J177" s="290"/>
    </row>
    <row r="178" spans="1:10" ht="14.25" x14ac:dyDescent="0.2">
      <c r="A178" s="291" t="s">
        <v>1730</v>
      </c>
      <c r="B178" s="287"/>
      <c r="C178" s="277"/>
      <c r="D178" s="277"/>
      <c r="E178" s="292"/>
      <c r="F178" s="277"/>
      <c r="G178" s="273" t="s">
        <v>1694</v>
      </c>
      <c r="H178" s="289" t="s">
        <v>1731</v>
      </c>
      <c r="I178" s="290"/>
      <c r="J178" s="290"/>
    </row>
    <row r="179" spans="1:10" x14ac:dyDescent="0.2">
      <c r="A179" s="299" t="s">
        <v>1696</v>
      </c>
      <c r="B179" s="287"/>
      <c r="C179" s="277"/>
      <c r="D179" s="297" t="s">
        <v>1740</v>
      </c>
      <c r="E179" s="292" t="s">
        <v>1698</v>
      </c>
      <c r="F179" s="277" t="s">
        <v>1698</v>
      </c>
      <c r="G179" s="273"/>
      <c r="H179" s="289"/>
      <c r="I179" s="290"/>
      <c r="J179" s="290"/>
    </row>
    <row r="180" spans="1:10" ht="13.35" customHeight="1" x14ac:dyDescent="0.2">
      <c r="A180" s="299" t="s">
        <v>1668</v>
      </c>
      <c r="B180" s="287"/>
      <c r="C180" s="277"/>
      <c r="D180" s="297" t="s">
        <v>1709</v>
      </c>
      <c r="E180" s="292" t="s">
        <v>1699</v>
      </c>
      <c r="F180" s="277" t="s">
        <v>1700</v>
      </c>
      <c r="G180" s="273"/>
      <c r="H180" s="289"/>
      <c r="I180" s="290"/>
      <c r="J180" s="290"/>
    </row>
    <row r="181" spans="1:10" ht="6" customHeight="1" x14ac:dyDescent="0.2">
      <c r="A181" s="293"/>
      <c r="B181" s="287"/>
      <c r="C181" s="277"/>
      <c r="D181" s="277"/>
      <c r="E181" s="292"/>
      <c r="F181" s="277"/>
      <c r="G181" s="273"/>
      <c r="H181" s="289"/>
      <c r="I181" s="290"/>
      <c r="J181" s="290"/>
    </row>
    <row r="182" spans="1:10" ht="12.75" customHeight="1" x14ac:dyDescent="0.2">
      <c r="A182" s="291" t="s">
        <v>1732</v>
      </c>
      <c r="B182" s="287"/>
      <c r="C182" s="277"/>
      <c r="D182" s="277"/>
      <c r="E182" s="292"/>
      <c r="F182" s="277"/>
      <c r="G182" s="273" t="s">
        <v>1694</v>
      </c>
      <c r="H182" s="289" t="s">
        <v>1695</v>
      </c>
      <c r="I182" s="290"/>
      <c r="J182" s="290"/>
    </row>
    <row r="183" spans="1:10" ht="13.35" customHeight="1" x14ac:dyDescent="0.2">
      <c r="A183" s="299" t="s">
        <v>1696</v>
      </c>
      <c r="B183" s="287"/>
      <c r="C183" s="277"/>
      <c r="D183" s="277" t="s">
        <v>1741</v>
      </c>
      <c r="E183" s="292" t="s">
        <v>1734</v>
      </c>
      <c r="F183" s="277" t="s">
        <v>1735</v>
      </c>
      <c r="G183" s="273"/>
      <c r="H183" s="289"/>
      <c r="I183" s="290"/>
      <c r="J183" s="290"/>
    </row>
    <row r="184" spans="1:10" ht="13.35" customHeight="1" x14ac:dyDescent="0.2">
      <c r="A184" s="299" t="s">
        <v>1668</v>
      </c>
      <c r="B184" s="287"/>
      <c r="C184" s="277"/>
      <c r="D184" s="277" t="s">
        <v>1720</v>
      </c>
      <c r="E184" s="292" t="s">
        <v>1737</v>
      </c>
      <c r="F184" s="277" t="s">
        <v>1738</v>
      </c>
      <c r="G184" s="273"/>
      <c r="H184" s="289"/>
      <c r="I184" s="290"/>
      <c r="J184" s="290"/>
    </row>
    <row r="185" spans="1:10" ht="5.25" customHeight="1" x14ac:dyDescent="0.2">
      <c r="A185" s="287"/>
      <c r="B185" s="287"/>
      <c r="C185" s="277"/>
      <c r="D185" s="294"/>
      <c r="E185" s="295"/>
      <c r="F185" s="294"/>
      <c r="G185" s="273"/>
      <c r="H185" s="289"/>
      <c r="I185" s="290"/>
      <c r="J185" s="290"/>
    </row>
    <row r="186" spans="1:10" ht="13.35" customHeight="1" x14ac:dyDescent="0.2">
      <c r="A186" s="286" t="s">
        <v>1742</v>
      </c>
      <c r="B186" s="287"/>
      <c r="C186" s="277"/>
      <c r="D186" s="277"/>
      <c r="E186" s="292"/>
      <c r="F186" s="277"/>
      <c r="G186" s="255" t="s">
        <v>1694</v>
      </c>
      <c r="H186" s="298" t="s">
        <v>1743</v>
      </c>
      <c r="I186" s="290"/>
      <c r="J186" s="290"/>
    </row>
    <row r="187" spans="1:10" ht="13.35" customHeight="1" x14ac:dyDescent="0.2">
      <c r="A187" s="291" t="s">
        <v>1696</v>
      </c>
      <c r="B187" s="287"/>
      <c r="C187" s="277"/>
      <c r="D187" s="277" t="s">
        <v>1723</v>
      </c>
      <c r="E187" s="292" t="s">
        <v>1734</v>
      </c>
      <c r="F187" s="277" t="s">
        <v>1725</v>
      </c>
      <c r="G187" s="273"/>
      <c r="H187" s="298" t="s">
        <v>1744</v>
      </c>
      <c r="I187" s="290"/>
      <c r="J187" s="290"/>
    </row>
    <row r="188" spans="1:10" ht="12.75" customHeight="1" x14ac:dyDescent="0.2">
      <c r="A188" s="300"/>
      <c r="B188" s="287"/>
      <c r="C188" s="277"/>
      <c r="D188" s="277"/>
      <c r="E188" s="292"/>
      <c r="F188" s="277"/>
      <c r="G188" s="273"/>
      <c r="H188" s="298" t="s">
        <v>1745</v>
      </c>
      <c r="I188" s="290"/>
      <c r="J188" s="290"/>
    </row>
    <row r="189" spans="1:10" ht="13.35" customHeight="1" x14ac:dyDescent="0.2">
      <c r="A189" s="238" t="s">
        <v>1643</v>
      </c>
      <c r="B189" s="287"/>
      <c r="C189" s="277"/>
      <c r="D189" s="277"/>
      <c r="E189" s="292"/>
      <c r="F189" s="277"/>
      <c r="G189" s="273"/>
      <c r="H189" s="289"/>
      <c r="I189" s="290"/>
      <c r="J189" s="290"/>
    </row>
    <row r="190" spans="1:10" ht="13.35" customHeight="1" x14ac:dyDescent="0.2">
      <c r="A190" s="271" t="s">
        <v>1746</v>
      </c>
      <c r="B190" s="287"/>
      <c r="C190" s="277"/>
      <c r="D190" s="277"/>
      <c r="E190" s="292"/>
      <c r="F190" s="277"/>
      <c r="G190" s="273"/>
      <c r="H190" s="289"/>
      <c r="I190" s="290"/>
      <c r="J190" s="290"/>
    </row>
    <row r="191" spans="1:10" ht="13.35" customHeight="1" x14ac:dyDescent="0.2">
      <c r="A191" s="271" t="s">
        <v>1747</v>
      </c>
      <c r="B191" s="287"/>
      <c r="C191" s="277"/>
      <c r="D191" s="277"/>
      <c r="E191" s="292"/>
      <c r="F191" s="277"/>
      <c r="G191" s="273"/>
      <c r="H191" s="289"/>
      <c r="I191" s="290"/>
      <c r="J191" s="290"/>
    </row>
    <row r="192" spans="1:10" ht="13.35" customHeight="1" x14ac:dyDescent="0.2">
      <c r="A192" s="271" t="s">
        <v>1748</v>
      </c>
      <c r="B192" s="287"/>
      <c r="C192" s="277"/>
      <c r="D192" s="277"/>
      <c r="E192" s="292"/>
      <c r="F192" s="277"/>
      <c r="G192" s="273"/>
      <c r="H192" s="289"/>
      <c r="I192" s="290"/>
      <c r="J192" s="290"/>
    </row>
    <row r="193" spans="1:10" ht="13.35" customHeight="1" x14ac:dyDescent="0.2">
      <c r="A193" s="271" t="s">
        <v>1749</v>
      </c>
      <c r="B193" s="287"/>
      <c r="C193" s="277"/>
      <c r="D193" s="277"/>
      <c r="E193" s="292"/>
      <c r="F193" s="277"/>
      <c r="G193" s="273"/>
      <c r="H193" s="289"/>
      <c r="I193" s="290"/>
      <c r="J193" s="290"/>
    </row>
    <row r="194" spans="1:10" ht="13.35" customHeight="1" x14ac:dyDescent="0.2">
      <c r="A194" s="271" t="s">
        <v>1750</v>
      </c>
      <c r="B194" s="287"/>
      <c r="C194" s="277"/>
      <c r="D194" s="277"/>
      <c r="E194" s="292"/>
      <c r="F194" s="277"/>
      <c r="G194" s="273"/>
      <c r="H194" s="289"/>
      <c r="I194" s="290"/>
      <c r="J194" s="290"/>
    </row>
    <row r="195" spans="1:10" ht="5.25" customHeight="1" x14ac:dyDescent="0.2">
      <c r="A195" s="293"/>
      <c r="B195" s="287"/>
      <c r="C195" s="277"/>
      <c r="D195" s="277"/>
      <c r="E195" s="277"/>
      <c r="F195" s="277"/>
      <c r="G195" s="289"/>
      <c r="H195" s="290"/>
      <c r="I195" s="290"/>
      <c r="J195" s="290"/>
    </row>
    <row r="196" spans="1:10" x14ac:dyDescent="0.2">
      <c r="A196" s="246" t="s">
        <v>1751</v>
      </c>
      <c r="C196" s="273"/>
      <c r="D196" s="273"/>
      <c r="E196" s="273"/>
      <c r="F196" s="273"/>
      <c r="G196" s="273"/>
    </row>
    <row r="197" spans="1:10" ht="5.25" customHeight="1" x14ac:dyDescent="0.2">
      <c r="C197" s="301"/>
      <c r="D197" s="273"/>
      <c r="E197" s="273"/>
      <c r="F197" s="273"/>
      <c r="G197" s="273"/>
    </row>
    <row r="198" spans="1:10" ht="14.25" x14ac:dyDescent="0.2">
      <c r="B198" s="302" t="s">
        <v>1752</v>
      </c>
      <c r="C198" s="303">
        <v>35918743099.033661</v>
      </c>
      <c r="D198" s="302" t="s">
        <v>1753</v>
      </c>
      <c r="E198" s="303">
        <v>12402567576.694786</v>
      </c>
      <c r="F198" s="302" t="s">
        <v>2014</v>
      </c>
      <c r="G198" s="303">
        <v>48321310675.728447</v>
      </c>
      <c r="H198" s="304"/>
    </row>
    <row r="199" spans="1:10" x14ac:dyDescent="0.2">
      <c r="A199" s="238" t="s">
        <v>1643</v>
      </c>
      <c r="B199" s="302"/>
      <c r="C199" s="303"/>
      <c r="D199" s="302"/>
      <c r="E199" s="303"/>
      <c r="F199" s="302"/>
      <c r="G199" s="303"/>
    </row>
    <row r="200" spans="1:10" x14ac:dyDescent="0.2">
      <c r="A200" s="271" t="s">
        <v>1754</v>
      </c>
      <c r="B200" s="302"/>
      <c r="C200" s="303"/>
      <c r="D200" s="302"/>
      <c r="E200" s="303"/>
      <c r="F200" s="302"/>
      <c r="G200" s="303"/>
    </row>
    <row r="201" spans="1:10" x14ac:dyDescent="0.2">
      <c r="A201" s="271"/>
      <c r="B201" s="302"/>
      <c r="C201" s="303"/>
      <c r="D201" s="302"/>
      <c r="E201" s="303"/>
      <c r="F201" s="302"/>
      <c r="G201" s="303"/>
    </row>
    <row r="202" spans="1:10" x14ac:dyDescent="0.2">
      <c r="A202" s="271"/>
      <c r="D202" s="305"/>
      <c r="E202" s="273"/>
      <c r="F202" s="273"/>
      <c r="G202" s="273"/>
    </row>
    <row r="203" spans="1:10" ht="5.25" customHeight="1" x14ac:dyDescent="0.2">
      <c r="A203" s="271"/>
      <c r="D203" s="305"/>
      <c r="E203" s="273"/>
      <c r="F203" s="273"/>
      <c r="G203" s="273"/>
    </row>
    <row r="204" spans="1:10" x14ac:dyDescent="0.2">
      <c r="A204" s="246" t="s">
        <v>1755</v>
      </c>
    </row>
    <row r="205" spans="1:10" ht="9.75" customHeight="1" x14ac:dyDescent="0.2">
      <c r="A205" s="246"/>
    </row>
    <row r="206" spans="1:10" x14ac:dyDescent="0.2">
      <c r="A206" s="306" t="s">
        <v>1756</v>
      </c>
      <c r="B206" s="305" t="s">
        <v>1757</v>
      </c>
      <c r="C206" s="273"/>
      <c r="D206" s="273"/>
      <c r="E206" s="273"/>
      <c r="F206" s="273"/>
      <c r="G206" s="301" t="s">
        <v>1758</v>
      </c>
    </row>
    <row r="207" spans="1:10" x14ac:dyDescent="0.2">
      <c r="A207" s="306" t="s">
        <v>1759</v>
      </c>
      <c r="B207" s="305" t="s">
        <v>1760</v>
      </c>
      <c r="C207" s="273"/>
      <c r="D207" s="273"/>
      <c r="E207" s="273"/>
      <c r="F207" s="273"/>
      <c r="G207" s="301" t="s">
        <v>1758</v>
      </c>
    </row>
    <row r="208" spans="1:10" x14ac:dyDescent="0.2">
      <c r="A208" s="306" t="s">
        <v>1761</v>
      </c>
      <c r="B208" s="305" t="s">
        <v>1762</v>
      </c>
      <c r="C208" s="273"/>
      <c r="D208" s="273"/>
      <c r="E208" s="273"/>
      <c r="F208" s="273"/>
      <c r="G208" s="301" t="s">
        <v>1758</v>
      </c>
    </row>
    <row r="209" spans="1:9" x14ac:dyDescent="0.2">
      <c r="A209" s="306" t="s">
        <v>1763</v>
      </c>
      <c r="B209" s="249" t="s">
        <v>1764</v>
      </c>
    </row>
    <row r="210" spans="1:9" x14ac:dyDescent="0.2">
      <c r="A210" s="246"/>
      <c r="B210" s="249" t="s">
        <v>1765</v>
      </c>
      <c r="G210" s="273" t="s">
        <v>1758</v>
      </c>
    </row>
    <row r="211" spans="1:9" ht="7.5" customHeight="1" x14ac:dyDescent="0.2">
      <c r="A211" s="246"/>
    </row>
    <row r="212" spans="1:9" x14ac:dyDescent="0.2">
      <c r="B212" s="307" t="s">
        <v>1766</v>
      </c>
      <c r="D212" s="307"/>
      <c r="E212" s="307"/>
      <c r="F212" s="272"/>
      <c r="G212" s="272"/>
      <c r="H212" s="272"/>
    </row>
    <row r="213" spans="1:9" x14ac:dyDescent="0.2">
      <c r="B213" s="291" t="s">
        <v>1696</v>
      </c>
      <c r="E213" s="255" t="s">
        <v>1725</v>
      </c>
    </row>
    <row r="214" spans="1:9" x14ac:dyDescent="0.2">
      <c r="B214" s="291" t="s">
        <v>1668</v>
      </c>
      <c r="E214" s="255" t="s">
        <v>1718</v>
      </c>
      <c r="F214" s="273"/>
      <c r="G214" s="273"/>
      <c r="H214" s="273"/>
    </row>
    <row r="215" spans="1:9" ht="5.25" customHeight="1" x14ac:dyDescent="0.2">
      <c r="C215" s="305"/>
      <c r="D215" s="273"/>
      <c r="E215" s="273"/>
      <c r="F215" s="273"/>
      <c r="G215" s="273"/>
      <c r="H215" s="301"/>
    </row>
    <row r="216" spans="1:9" x14ac:dyDescent="0.2">
      <c r="A216" s="246" t="s">
        <v>1767</v>
      </c>
      <c r="C216" s="273"/>
      <c r="D216" s="273"/>
      <c r="E216" s="273"/>
      <c r="F216" s="273"/>
      <c r="G216" s="273"/>
    </row>
    <row r="217" spans="1:9" x14ac:dyDescent="0.2">
      <c r="A217" s="238" t="s">
        <v>1768</v>
      </c>
      <c r="C217" s="301" t="s">
        <v>1758</v>
      </c>
      <c r="E217" s="273"/>
      <c r="F217" s="273"/>
      <c r="G217" s="273"/>
    </row>
    <row r="218" spans="1:9" x14ac:dyDescent="0.2">
      <c r="A218" s="238" t="s">
        <v>1769</v>
      </c>
      <c r="C218" s="301" t="s">
        <v>1758</v>
      </c>
      <c r="E218" s="273"/>
      <c r="F218" s="273"/>
      <c r="G218" s="273"/>
    </row>
    <row r="219" spans="1:9" ht="6.75" customHeight="1" x14ac:dyDescent="0.2">
      <c r="C219" s="308"/>
      <c r="E219" s="273"/>
      <c r="F219" s="273"/>
      <c r="G219" s="273"/>
    </row>
    <row r="220" spans="1:9" x14ac:dyDescent="0.2">
      <c r="A220" s="246" t="s">
        <v>1770</v>
      </c>
      <c r="C220" s="301" t="s">
        <v>1758</v>
      </c>
      <c r="E220" s="273"/>
      <c r="F220" s="273"/>
      <c r="G220" s="273"/>
    </row>
    <row r="221" spans="1:9" ht="6" customHeight="1" x14ac:dyDescent="0.2">
      <c r="C221" s="301"/>
      <c r="E221" s="273"/>
      <c r="F221" s="273"/>
      <c r="G221" s="273"/>
    </row>
    <row r="222" spans="1:9" ht="12" customHeight="1" x14ac:dyDescent="0.2">
      <c r="A222" s="309" t="s">
        <v>1771</v>
      </c>
      <c r="B222" s="309"/>
      <c r="C222" s="309"/>
      <c r="D222" s="309"/>
      <c r="E222" s="309"/>
      <c r="F222" s="309"/>
      <c r="G222" s="309"/>
      <c r="H222" s="309"/>
      <c r="I222" s="309"/>
    </row>
    <row r="223" spans="1:9" ht="3.75" customHeight="1" x14ac:dyDescent="0.2"/>
    <row r="224" spans="1:9" x14ac:dyDescent="0.2">
      <c r="A224" s="246" t="s">
        <v>1609</v>
      </c>
      <c r="D224" s="248" t="s">
        <v>1772</v>
      </c>
      <c r="F224" s="248" t="s">
        <v>1773</v>
      </c>
      <c r="H224" s="248" t="s">
        <v>1774</v>
      </c>
    </row>
    <row r="225" spans="1:8" x14ac:dyDescent="0.2">
      <c r="A225" s="249" t="s">
        <v>1617</v>
      </c>
      <c r="B225" s="249"/>
      <c r="D225" s="273" t="s">
        <v>1775</v>
      </c>
      <c r="F225" s="255" t="s">
        <v>1693</v>
      </c>
      <c r="G225" s="249"/>
      <c r="H225" s="310">
        <v>1.3495999999999999</v>
      </c>
    </row>
    <row r="226" spans="1:8" x14ac:dyDescent="0.2">
      <c r="A226" s="249" t="s">
        <v>1776</v>
      </c>
      <c r="B226" s="249"/>
      <c r="D226" s="273" t="s">
        <v>1775</v>
      </c>
      <c r="F226" s="255" t="s">
        <v>1693</v>
      </c>
      <c r="G226" s="249"/>
      <c r="H226" s="310">
        <v>1.3317000000000001</v>
      </c>
    </row>
    <row r="227" spans="1:8" x14ac:dyDescent="0.2">
      <c r="A227" s="249" t="s">
        <v>1620</v>
      </c>
      <c r="B227" s="249"/>
      <c r="D227" s="273" t="s">
        <v>1777</v>
      </c>
      <c r="F227" s="255" t="s">
        <v>1693</v>
      </c>
      <c r="G227" s="249"/>
      <c r="H227" s="310">
        <v>1.3105</v>
      </c>
    </row>
    <row r="228" spans="1:8" x14ac:dyDescent="0.2">
      <c r="A228" s="249" t="s">
        <v>1778</v>
      </c>
      <c r="B228" s="249"/>
      <c r="D228" s="273" t="s">
        <v>1777</v>
      </c>
      <c r="F228" s="255" t="s">
        <v>1693</v>
      </c>
      <c r="G228" s="249"/>
      <c r="H228" s="310">
        <v>1.3104</v>
      </c>
    </row>
    <row r="229" spans="1:8" x14ac:dyDescent="0.2">
      <c r="A229" s="249" t="s">
        <v>1621</v>
      </c>
      <c r="B229" s="249"/>
      <c r="D229" s="273" t="s">
        <v>1779</v>
      </c>
      <c r="F229" s="255" t="s">
        <v>1693</v>
      </c>
      <c r="G229" s="249"/>
      <c r="H229" s="311">
        <v>1.4738100000000001</v>
      </c>
    </row>
    <row r="230" spans="1:8" x14ac:dyDescent="0.2">
      <c r="A230" s="249" t="s">
        <v>1622</v>
      </c>
      <c r="B230" s="249"/>
      <c r="D230" s="273" t="s">
        <v>1780</v>
      </c>
      <c r="F230" s="255" t="s">
        <v>1693</v>
      </c>
      <c r="G230" s="249"/>
      <c r="H230" s="310">
        <v>1.5001</v>
      </c>
    </row>
    <row r="231" spans="1:8" x14ac:dyDescent="0.2">
      <c r="A231" s="249" t="s">
        <v>1624</v>
      </c>
      <c r="B231" s="249"/>
      <c r="D231" s="273" t="s">
        <v>1781</v>
      </c>
      <c r="F231" s="255" t="s">
        <v>1693</v>
      </c>
      <c r="G231" s="249"/>
      <c r="H231" s="311">
        <v>1.4990000000000001</v>
      </c>
    </row>
    <row r="232" spans="1:8" x14ac:dyDescent="0.2">
      <c r="A232" s="238" t="s">
        <v>1625</v>
      </c>
      <c r="D232" s="273" t="s">
        <v>1782</v>
      </c>
      <c r="F232" s="255" t="s">
        <v>1693</v>
      </c>
      <c r="G232" s="249"/>
      <c r="H232" s="313">
        <v>1.7173</v>
      </c>
    </row>
    <row r="233" spans="1:8" ht="14.25" x14ac:dyDescent="0.2">
      <c r="A233" s="238" t="s">
        <v>1783</v>
      </c>
      <c r="D233" s="273" t="s">
        <v>1784</v>
      </c>
      <c r="F233" s="255" t="s">
        <v>1693</v>
      </c>
      <c r="G233" s="249"/>
      <c r="H233" s="314">
        <v>1.2385999999999999</v>
      </c>
    </row>
    <row r="234" spans="1:8" x14ac:dyDescent="0.2">
      <c r="A234" s="238" t="s">
        <v>1628</v>
      </c>
      <c r="D234" s="273" t="s">
        <v>1785</v>
      </c>
      <c r="F234" s="273" t="s">
        <v>1693</v>
      </c>
      <c r="H234" s="312">
        <v>0.93100000000000005</v>
      </c>
    </row>
    <row r="235" spans="1:8" x14ac:dyDescent="0.2">
      <c r="A235" s="238" t="s">
        <v>1630</v>
      </c>
      <c r="D235" s="273" t="s">
        <v>1786</v>
      </c>
      <c r="F235" s="255" t="s">
        <v>1693</v>
      </c>
      <c r="G235" s="249"/>
      <c r="H235" s="311">
        <v>1.4803999999999999</v>
      </c>
    </row>
    <row r="236" spans="1:8" x14ac:dyDescent="0.2">
      <c r="A236" s="238" t="s">
        <v>1787</v>
      </c>
      <c r="D236" s="273" t="s">
        <v>1786</v>
      </c>
      <c r="F236" s="255" t="s">
        <v>1693</v>
      </c>
      <c r="G236" s="249"/>
      <c r="H236" s="311">
        <v>1.4359999999999999</v>
      </c>
    </row>
    <row r="237" spans="1:8" x14ac:dyDescent="0.2">
      <c r="A237" s="238" t="s">
        <v>1788</v>
      </c>
      <c r="D237" s="273" t="s">
        <v>1786</v>
      </c>
      <c r="F237" s="255" t="s">
        <v>1693</v>
      </c>
      <c r="G237" s="249"/>
      <c r="H237" s="311">
        <v>1.4332</v>
      </c>
    </row>
    <row r="238" spans="1:8" x14ac:dyDescent="0.2">
      <c r="A238" s="238" t="s">
        <v>1631</v>
      </c>
      <c r="D238" s="273" t="s">
        <v>1789</v>
      </c>
      <c r="F238" s="255" t="s">
        <v>1693</v>
      </c>
      <c r="G238" s="249"/>
      <c r="H238" s="313">
        <v>1.6757</v>
      </c>
    </row>
    <row r="239" spans="1:8" ht="14.25" x14ac:dyDescent="0.2">
      <c r="A239" s="238" t="s">
        <v>2020</v>
      </c>
      <c r="D239" s="273" t="s">
        <v>1790</v>
      </c>
      <c r="F239" s="255" t="s">
        <v>1693</v>
      </c>
      <c r="G239" s="249"/>
      <c r="H239" s="314">
        <v>1.2582</v>
      </c>
    </row>
    <row r="240" spans="1:8" x14ac:dyDescent="0.2">
      <c r="A240" s="238" t="s">
        <v>1633</v>
      </c>
      <c r="D240" s="273" t="s">
        <v>1791</v>
      </c>
      <c r="F240" s="255" t="s">
        <v>1693</v>
      </c>
      <c r="G240" s="249"/>
      <c r="H240" s="311">
        <v>1.4007000000000001</v>
      </c>
    </row>
    <row r="241" spans="1:8" x14ac:dyDescent="0.2">
      <c r="A241" s="238" t="s">
        <v>1634</v>
      </c>
      <c r="D241" s="273" t="s">
        <v>1792</v>
      </c>
      <c r="F241" s="255" t="s">
        <v>1693</v>
      </c>
      <c r="G241" s="249"/>
      <c r="H241" s="314">
        <v>1.2674000000000001</v>
      </c>
    </row>
    <row r="242" spans="1:8" x14ac:dyDescent="0.2">
      <c r="A242" s="238" t="s">
        <v>1636</v>
      </c>
      <c r="D242" s="273" t="s">
        <v>1793</v>
      </c>
      <c r="F242" s="255" t="s">
        <v>1693</v>
      </c>
      <c r="G242" s="249"/>
      <c r="H242" s="310">
        <v>1.3471</v>
      </c>
    </row>
    <row r="243" spans="1:8" x14ac:dyDescent="0.2">
      <c r="A243" s="238" t="s">
        <v>1637</v>
      </c>
      <c r="D243" s="273" t="s">
        <v>2050</v>
      </c>
      <c r="F243" s="255" t="s">
        <v>1693</v>
      </c>
      <c r="G243" s="249"/>
      <c r="H243" s="313">
        <v>1.5891999999999999</v>
      </c>
    </row>
    <row r="244" spans="1:8" x14ac:dyDescent="0.2">
      <c r="A244" s="238" t="s">
        <v>1639</v>
      </c>
      <c r="D244" s="273" t="s">
        <v>1794</v>
      </c>
      <c r="F244" s="255" t="s">
        <v>1693</v>
      </c>
      <c r="G244" s="249"/>
      <c r="H244" s="310">
        <v>1.3431</v>
      </c>
    </row>
    <row r="245" spans="1:8" x14ac:dyDescent="0.2">
      <c r="A245" s="238" t="s">
        <v>1640</v>
      </c>
      <c r="D245" s="273" t="s">
        <v>1795</v>
      </c>
      <c r="F245" s="255" t="s">
        <v>1693</v>
      </c>
      <c r="G245" s="249"/>
      <c r="H245" s="312">
        <v>0.88700000000000001</v>
      </c>
    </row>
    <row r="246" spans="1:8" x14ac:dyDescent="0.2">
      <c r="A246" s="238" t="s">
        <v>1642</v>
      </c>
      <c r="D246" s="273" t="s">
        <v>1796</v>
      </c>
      <c r="F246" s="255" t="s">
        <v>1693</v>
      </c>
      <c r="G246" s="249"/>
      <c r="H246" s="312">
        <v>0.88700000000000001</v>
      </c>
    </row>
    <row r="247" spans="1:8" x14ac:dyDescent="0.2">
      <c r="A247" s="238" t="s">
        <v>2015</v>
      </c>
      <c r="D247" s="273" t="s">
        <v>2016</v>
      </c>
      <c r="F247" s="273" t="s">
        <v>1693</v>
      </c>
      <c r="H247" s="391">
        <v>1</v>
      </c>
    </row>
    <row r="248" spans="1:8" x14ac:dyDescent="0.2">
      <c r="A248" s="392" t="s">
        <v>2018</v>
      </c>
      <c r="B248" s="392"/>
      <c r="C248" s="392"/>
      <c r="D248" s="273" t="s">
        <v>2019</v>
      </c>
      <c r="E248" s="392"/>
      <c r="F248" s="273" t="s">
        <v>1693</v>
      </c>
      <c r="G248" s="392"/>
      <c r="H248" s="311">
        <v>1.4784999999999999</v>
      </c>
    </row>
    <row r="249" spans="1:8" x14ac:dyDescent="0.2">
      <c r="A249" s="238" t="s">
        <v>2021</v>
      </c>
      <c r="D249" s="273" t="s">
        <v>2025</v>
      </c>
      <c r="E249" s="394"/>
      <c r="F249" s="273" t="s">
        <v>1693</v>
      </c>
      <c r="G249" s="394"/>
      <c r="H249" s="313">
        <v>1.6660999999999999</v>
      </c>
    </row>
    <row r="250" spans="1:8" s="392" customFormat="1" x14ac:dyDescent="0.2">
      <c r="A250" s="392" t="s">
        <v>2023</v>
      </c>
      <c r="D250" s="273" t="s">
        <v>2026</v>
      </c>
      <c r="E250" s="394"/>
      <c r="F250" s="273" t="s">
        <v>1693</v>
      </c>
      <c r="G250" s="394"/>
      <c r="H250" s="312">
        <v>0.90359999999999996</v>
      </c>
    </row>
    <row r="251" spans="1:8" s="396" customFormat="1" x14ac:dyDescent="0.2">
      <c r="A251" s="396" t="s">
        <v>2034</v>
      </c>
      <c r="D251" s="273" t="s">
        <v>2037</v>
      </c>
      <c r="F251" s="273" t="s">
        <v>1693</v>
      </c>
      <c r="H251" s="314">
        <v>1.3449</v>
      </c>
    </row>
    <row r="252" spans="1:8" s="396" customFormat="1" x14ac:dyDescent="0.2">
      <c r="A252" s="396" t="s">
        <v>2035</v>
      </c>
      <c r="D252" s="273" t="s">
        <v>2038</v>
      </c>
      <c r="F252" s="273" t="s">
        <v>1693</v>
      </c>
      <c r="H252" s="314">
        <v>1.3303</v>
      </c>
    </row>
    <row r="253" spans="1:8" x14ac:dyDescent="0.2">
      <c r="A253" s="238" t="s">
        <v>2043</v>
      </c>
      <c r="D253" s="273" t="s">
        <v>2044</v>
      </c>
      <c r="F253" s="273" t="s">
        <v>1693</v>
      </c>
      <c r="H253" s="310">
        <v>1.4766999999999999</v>
      </c>
    </row>
    <row r="254" spans="1:8" s="401" customFormat="1" x14ac:dyDescent="0.2">
      <c r="A254" s="401" t="s">
        <v>2045</v>
      </c>
      <c r="D254" s="273" t="s">
        <v>2047</v>
      </c>
      <c r="F254" s="273" t="s">
        <v>1693</v>
      </c>
      <c r="H254" s="314">
        <v>1.34</v>
      </c>
    </row>
    <row r="255" spans="1:8" s="402" customFormat="1" x14ac:dyDescent="0.2">
      <c r="A255" s="402" t="s">
        <v>2048</v>
      </c>
      <c r="D255" s="273" t="s">
        <v>2049</v>
      </c>
      <c r="F255" s="273" t="s">
        <v>1693</v>
      </c>
      <c r="H255" s="404">
        <v>0.12740000000000001</v>
      </c>
    </row>
    <row r="256" spans="1:8" ht="5.25" customHeight="1" x14ac:dyDescent="0.2"/>
    <row r="257" spans="1:9" x14ac:dyDescent="0.2">
      <c r="A257" s="238" t="s">
        <v>1643</v>
      </c>
    </row>
    <row r="258" spans="1:9" x14ac:dyDescent="0.2">
      <c r="A258" s="271" t="s">
        <v>1797</v>
      </c>
    </row>
    <row r="259" spans="1:9" ht="6" customHeight="1" x14ac:dyDescent="0.2"/>
    <row r="260" spans="1:9" x14ac:dyDescent="0.2">
      <c r="A260" s="309" t="s">
        <v>1798</v>
      </c>
      <c r="B260" s="309"/>
      <c r="C260" s="309"/>
      <c r="D260" s="309"/>
      <c r="E260" s="309"/>
      <c r="F260" s="309"/>
      <c r="G260" s="309"/>
      <c r="H260" s="309"/>
      <c r="I260" s="309"/>
    </row>
    <row r="261" spans="1:9" ht="5.25" customHeight="1" x14ac:dyDescent="0.2">
      <c r="A261" s="315"/>
      <c r="B261" s="316"/>
      <c r="C261" s="316"/>
      <c r="D261" s="316"/>
      <c r="E261" s="316"/>
      <c r="F261" s="316"/>
      <c r="G261" s="316"/>
      <c r="H261" s="316"/>
      <c r="I261" s="316"/>
    </row>
    <row r="262" spans="1:9" ht="14.25" x14ac:dyDescent="0.2">
      <c r="A262" s="249" t="s">
        <v>1799</v>
      </c>
      <c r="D262" s="317" t="s">
        <v>77</v>
      </c>
      <c r="E262" s="318"/>
      <c r="F262" s="248"/>
    </row>
    <row r="263" spans="1:9" x14ac:dyDescent="0.2">
      <c r="A263" s="249" t="s">
        <v>1800</v>
      </c>
      <c r="D263" s="319">
        <v>48060262591.909996</v>
      </c>
      <c r="E263" s="320"/>
      <c r="F263" s="320"/>
      <c r="H263" s="320"/>
      <c r="I263" s="321"/>
    </row>
    <row r="264" spans="1:9" x14ac:dyDescent="0.2">
      <c r="A264" s="238" t="s">
        <v>1801</v>
      </c>
      <c r="D264" s="319">
        <v>48604591883</v>
      </c>
      <c r="E264" s="320"/>
      <c r="F264" s="322"/>
      <c r="H264" s="323"/>
      <c r="I264" s="324"/>
    </row>
    <row r="265" spans="1:9" x14ac:dyDescent="0.2">
      <c r="A265" s="238" t="s">
        <v>1802</v>
      </c>
      <c r="D265" s="325">
        <v>152506</v>
      </c>
      <c r="E265" s="322"/>
      <c r="F265" s="325"/>
      <c r="I265" s="324"/>
    </row>
    <row r="266" spans="1:9" x14ac:dyDescent="0.2">
      <c r="A266" s="238" t="s">
        <v>1803</v>
      </c>
      <c r="D266" s="319">
        <v>152506</v>
      </c>
      <c r="E266" s="322"/>
      <c r="F266" s="325"/>
      <c r="I266" s="324"/>
    </row>
    <row r="267" spans="1:9" x14ac:dyDescent="0.2">
      <c r="A267" s="238" t="s">
        <v>1804</v>
      </c>
      <c r="D267" s="319">
        <v>143274</v>
      </c>
      <c r="E267" s="322"/>
      <c r="F267" s="325"/>
      <c r="H267" s="323"/>
      <c r="I267" s="324"/>
    </row>
    <row r="268" spans="1:9" x14ac:dyDescent="0.2">
      <c r="A268" s="238" t="s">
        <v>1805</v>
      </c>
      <c r="D268" s="319">
        <v>315136.86407033162</v>
      </c>
      <c r="E268" s="322"/>
      <c r="F268" s="322"/>
      <c r="I268" s="324"/>
    </row>
    <row r="269" spans="1:9" ht="5.25" customHeight="1" x14ac:dyDescent="0.2">
      <c r="D269" s="322"/>
      <c r="F269" s="324"/>
      <c r="G269" s="324"/>
    </row>
    <row r="270" spans="1:9" ht="14.25" x14ac:dyDescent="0.2">
      <c r="A270" s="249" t="s">
        <v>1806</v>
      </c>
      <c r="D270" s="326">
        <v>0.48104398553102179</v>
      </c>
      <c r="E270" s="327"/>
      <c r="F270" s="326"/>
      <c r="G270" s="324"/>
      <c r="I270" s="328"/>
    </row>
    <row r="271" spans="1:9" ht="14.25" x14ac:dyDescent="0.2">
      <c r="A271" s="249" t="s">
        <v>1807</v>
      </c>
      <c r="D271" s="326">
        <v>0.61007527759376767</v>
      </c>
      <c r="E271" s="327"/>
      <c r="F271" s="326"/>
      <c r="G271" s="324"/>
      <c r="I271" s="328"/>
    </row>
    <row r="272" spans="1:9" x14ac:dyDescent="0.2">
      <c r="A272" s="238" t="s">
        <v>1808</v>
      </c>
      <c r="D272" s="326">
        <v>4.1612361022387308E-2</v>
      </c>
      <c r="E272" s="327"/>
      <c r="F272" s="328"/>
      <c r="G272" s="324"/>
      <c r="I272" s="328"/>
    </row>
    <row r="273" spans="1:9" x14ac:dyDescent="0.2">
      <c r="A273" s="238" t="s">
        <v>1809</v>
      </c>
      <c r="D273" s="329">
        <v>50.112956339892335</v>
      </c>
      <c r="E273" s="327"/>
      <c r="F273" s="324"/>
      <c r="G273" s="324"/>
    </row>
    <row r="274" spans="1:9" x14ac:dyDescent="0.2">
      <c r="A274" s="238" t="s">
        <v>1810</v>
      </c>
      <c r="D274" s="329">
        <v>23.588687953268931</v>
      </c>
      <c r="E274" s="327"/>
      <c r="F274" s="324"/>
      <c r="G274" s="324"/>
    </row>
    <row r="275" spans="1:9" x14ac:dyDescent="0.2">
      <c r="A275" s="249" t="s">
        <v>1811</v>
      </c>
      <c r="D275" s="329">
        <v>49.151256534787265</v>
      </c>
      <c r="E275" s="327"/>
      <c r="F275" s="324"/>
      <c r="G275" s="324"/>
    </row>
    <row r="276" spans="1:9" ht="14.25" x14ac:dyDescent="0.2">
      <c r="A276" s="249" t="s">
        <v>1812</v>
      </c>
      <c r="D276" s="326">
        <v>0.69661093498445803</v>
      </c>
      <c r="F276" s="324"/>
      <c r="G276" s="324"/>
    </row>
    <row r="277" spans="1:9" ht="14.25" x14ac:dyDescent="0.2">
      <c r="A277" s="249" t="s">
        <v>1813</v>
      </c>
      <c r="D277" s="326">
        <v>0.69661093498445803</v>
      </c>
      <c r="E277" s="327"/>
      <c r="F277" s="324"/>
      <c r="G277" s="324"/>
    </row>
    <row r="278" spans="1:9" ht="5.25" customHeight="1" x14ac:dyDescent="0.2">
      <c r="D278" s="329"/>
      <c r="E278" s="329"/>
      <c r="F278" s="324"/>
      <c r="G278" s="324"/>
    </row>
    <row r="279" spans="1:9" x14ac:dyDescent="0.2">
      <c r="A279" s="238" t="s">
        <v>1814</v>
      </c>
      <c r="D279" s="330">
        <v>33.486974840152349</v>
      </c>
      <c r="E279" s="331"/>
      <c r="F279" s="324"/>
      <c r="G279" s="324"/>
    </row>
    <row r="280" spans="1:9" ht="3.75" customHeight="1" x14ac:dyDescent="0.2">
      <c r="D280" s="331"/>
      <c r="E280" s="331"/>
      <c r="F280" s="324"/>
      <c r="G280" s="324"/>
    </row>
    <row r="281" spans="1:9" x14ac:dyDescent="0.2">
      <c r="A281" s="238" t="s">
        <v>1643</v>
      </c>
      <c r="D281" s="331"/>
      <c r="E281" s="331"/>
      <c r="F281" s="324"/>
      <c r="G281" s="324"/>
    </row>
    <row r="282" spans="1:9" x14ac:dyDescent="0.2">
      <c r="A282" s="271" t="s">
        <v>1815</v>
      </c>
      <c r="D282" s="331"/>
      <c r="E282" s="331"/>
      <c r="F282" s="324"/>
      <c r="G282" s="324"/>
    </row>
    <row r="283" spans="1:9" x14ac:dyDescent="0.2">
      <c r="A283" s="271" t="s">
        <v>1816</v>
      </c>
      <c r="D283" s="331"/>
      <c r="E283" s="331"/>
      <c r="F283" s="324"/>
      <c r="G283" s="324"/>
    </row>
    <row r="284" spans="1:9" x14ac:dyDescent="0.2">
      <c r="A284" s="271" t="s">
        <v>1817</v>
      </c>
      <c r="D284" s="331"/>
      <c r="E284" s="331"/>
      <c r="F284" s="324"/>
      <c r="G284" s="324"/>
    </row>
    <row r="285" spans="1:9" x14ac:dyDescent="0.2">
      <c r="A285" s="271"/>
      <c r="D285" s="331"/>
      <c r="E285" s="331"/>
      <c r="F285" s="324"/>
      <c r="G285" s="324"/>
    </row>
    <row r="286" spans="1:9" x14ac:dyDescent="0.2">
      <c r="A286" s="271"/>
      <c r="D286" s="331"/>
      <c r="E286" s="331"/>
      <c r="F286" s="324"/>
      <c r="G286" s="324"/>
    </row>
    <row r="287" spans="1:9" ht="5.25" customHeight="1" x14ac:dyDescent="0.2">
      <c r="A287" s="242"/>
      <c r="D287" s="331"/>
      <c r="E287" s="331"/>
      <c r="F287" s="324"/>
      <c r="G287" s="324"/>
    </row>
    <row r="288" spans="1:9" x14ac:dyDescent="0.2">
      <c r="A288" s="309" t="s">
        <v>1818</v>
      </c>
      <c r="B288" s="309"/>
      <c r="C288" s="309"/>
      <c r="D288" s="309"/>
      <c r="E288" s="309"/>
      <c r="F288" s="309"/>
      <c r="G288" s="309"/>
      <c r="H288" s="309"/>
      <c r="I288" s="309"/>
    </row>
    <row r="289" spans="1:12" ht="4.5" customHeight="1" x14ac:dyDescent="0.2">
      <c r="A289" s="240"/>
      <c r="B289" s="332"/>
      <c r="C289" s="273"/>
    </row>
    <row r="290" spans="1:12" ht="4.5" customHeight="1" x14ac:dyDescent="0.2">
      <c r="A290" s="240"/>
      <c r="B290" s="332"/>
      <c r="C290" s="273"/>
    </row>
    <row r="291" spans="1:12" ht="14.25" x14ac:dyDescent="0.2">
      <c r="A291" s="249" t="s">
        <v>1819</v>
      </c>
      <c r="B291" s="332"/>
      <c r="C291" s="255"/>
      <c r="D291" s="249"/>
      <c r="E291" s="333">
        <v>3.6791734419383201E-2</v>
      </c>
      <c r="F291" s="249" t="s">
        <v>1820</v>
      </c>
      <c r="H291" s="334">
        <v>5.5E-2</v>
      </c>
    </row>
    <row r="292" spans="1:12" ht="5.25" customHeight="1" x14ac:dyDescent="0.2">
      <c r="A292" s="335"/>
      <c r="B292" s="332"/>
      <c r="C292" s="255"/>
      <c r="D292" s="249"/>
      <c r="E292" s="336"/>
    </row>
    <row r="293" spans="1:12" x14ac:dyDescent="0.2">
      <c r="A293" s="249" t="s">
        <v>1643</v>
      </c>
      <c r="B293" s="332"/>
      <c r="C293" s="255"/>
      <c r="D293" s="249"/>
      <c r="E293" s="337"/>
    </row>
    <row r="294" spans="1:12" x14ac:dyDescent="0.2">
      <c r="A294" s="271" t="s">
        <v>1821</v>
      </c>
      <c r="B294" s="332"/>
      <c r="C294" s="255"/>
      <c r="D294" s="249"/>
      <c r="E294" s="337"/>
    </row>
    <row r="295" spans="1:12" x14ac:dyDescent="0.2">
      <c r="A295" s="271" t="s">
        <v>1822</v>
      </c>
      <c r="B295" s="332"/>
      <c r="C295" s="273"/>
    </row>
    <row r="296" spans="1:12" x14ac:dyDescent="0.2">
      <c r="A296" s="271"/>
      <c r="B296" s="332"/>
      <c r="C296" s="273"/>
    </row>
    <row r="297" spans="1:12" ht="6.75" customHeight="1" x14ac:dyDescent="0.2">
      <c r="A297" s="240"/>
      <c r="B297" s="332"/>
      <c r="C297" s="273"/>
      <c r="L297" s="240"/>
    </row>
    <row r="298" spans="1:12" x14ac:dyDescent="0.2">
      <c r="A298" s="309" t="s">
        <v>1823</v>
      </c>
      <c r="B298" s="309"/>
      <c r="C298" s="309"/>
      <c r="D298" s="309"/>
      <c r="E298" s="309"/>
      <c r="F298" s="309"/>
      <c r="G298" s="309"/>
      <c r="H298" s="309"/>
      <c r="I298" s="309"/>
    </row>
    <row r="299" spans="1:12" ht="3.75" customHeight="1" x14ac:dyDescent="0.2"/>
    <row r="300" spans="1:12" x14ac:dyDescent="0.2">
      <c r="A300" s="240" t="s">
        <v>59</v>
      </c>
      <c r="D300" s="338">
        <v>33413646500</v>
      </c>
    </row>
    <row r="301" spans="1:12" ht="6" customHeight="1" x14ac:dyDescent="0.2">
      <c r="D301" s="304"/>
    </row>
    <row r="302" spans="1:12" ht="14.25" x14ac:dyDescent="0.2">
      <c r="A302" s="238" t="s">
        <v>1824</v>
      </c>
      <c r="D302" s="339">
        <v>44670411296.493317</v>
      </c>
      <c r="E302" s="238" t="s">
        <v>1825</v>
      </c>
      <c r="G302" s="306" t="s">
        <v>1826</v>
      </c>
    </row>
    <row r="303" spans="1:12" x14ac:dyDescent="0.2">
      <c r="A303" s="238" t="s">
        <v>1827</v>
      </c>
      <c r="D303" s="320"/>
      <c r="E303" s="249" t="s">
        <v>1828</v>
      </c>
      <c r="G303" s="340">
        <v>0.93</v>
      </c>
      <c r="H303" s="341"/>
    </row>
    <row r="304" spans="1:12" x14ac:dyDescent="0.2">
      <c r="A304" s="238" t="s">
        <v>1829</v>
      </c>
      <c r="D304" s="320">
        <v>544329291.27999997</v>
      </c>
      <c r="E304" s="238" t="s">
        <v>1830</v>
      </c>
      <c r="G304" s="340">
        <v>0.8</v>
      </c>
      <c r="H304" s="341"/>
    </row>
    <row r="305" spans="1:8" x14ac:dyDescent="0.2">
      <c r="A305" s="238" t="s">
        <v>1831</v>
      </c>
      <c r="D305" s="342">
        <v>0</v>
      </c>
      <c r="E305" s="238" t="s">
        <v>1832</v>
      </c>
      <c r="G305" s="340">
        <v>0.93</v>
      </c>
      <c r="H305" s="341"/>
    </row>
    <row r="306" spans="1:8" x14ac:dyDescent="0.2">
      <c r="A306" s="343" t="s">
        <v>1833</v>
      </c>
      <c r="D306" s="342"/>
      <c r="G306" s="340"/>
      <c r="H306" s="341"/>
    </row>
    <row r="307" spans="1:8" x14ac:dyDescent="0.2">
      <c r="A307" s="343" t="s">
        <v>1834</v>
      </c>
      <c r="D307" s="342"/>
      <c r="E307" s="335" t="s">
        <v>1835</v>
      </c>
      <c r="G307" s="340">
        <v>1.03</v>
      </c>
      <c r="H307" s="341"/>
    </row>
    <row r="308" spans="1:8" ht="14.25" x14ac:dyDescent="0.2">
      <c r="A308" s="343" t="s">
        <v>701</v>
      </c>
      <c r="D308" s="342"/>
      <c r="E308" s="335" t="s">
        <v>1836</v>
      </c>
      <c r="G308" s="340">
        <v>1.0744182191798037</v>
      </c>
      <c r="H308" s="341"/>
    </row>
    <row r="309" spans="1:8" x14ac:dyDescent="0.2">
      <c r="A309" s="238" t="s">
        <v>1837</v>
      </c>
      <c r="D309" s="342">
        <v>0</v>
      </c>
    </row>
    <row r="310" spans="1:8" x14ac:dyDescent="0.2">
      <c r="A310" s="238" t="s">
        <v>1838</v>
      </c>
      <c r="D310" s="342">
        <v>0</v>
      </c>
    </row>
    <row r="311" spans="1:8" x14ac:dyDescent="0.2">
      <c r="A311" s="305" t="s">
        <v>1839</v>
      </c>
      <c r="D311" s="342">
        <v>0</v>
      </c>
    </row>
    <row r="312" spans="1:8" x14ac:dyDescent="0.2">
      <c r="A312" s="238" t="s">
        <v>1840</v>
      </c>
      <c r="D312" s="342">
        <v>0</v>
      </c>
    </row>
    <row r="313" spans="1:8" ht="13.5" thickBot="1" x14ac:dyDescent="0.25">
      <c r="A313" s="344" t="s">
        <v>1841</v>
      </c>
      <c r="D313" s="345">
        <v>45214740587.773315</v>
      </c>
    </row>
    <row r="314" spans="1:8" ht="6" customHeight="1" thickTop="1" x14ac:dyDescent="0.2"/>
    <row r="315" spans="1:8" x14ac:dyDescent="0.2">
      <c r="A315" s="240" t="s">
        <v>1842</v>
      </c>
      <c r="D315" s="302" t="s">
        <v>1694</v>
      </c>
    </row>
    <row r="316" spans="1:8" ht="4.5" customHeight="1" x14ac:dyDescent="0.2">
      <c r="A316" s="240"/>
      <c r="D316" s="302"/>
    </row>
    <row r="317" spans="1:8" x14ac:dyDescent="0.2">
      <c r="A317" s="238" t="s">
        <v>1643</v>
      </c>
      <c r="D317" s="302"/>
    </row>
    <row r="318" spans="1:8" x14ac:dyDescent="0.2">
      <c r="A318" s="271" t="s">
        <v>1843</v>
      </c>
      <c r="D318" s="302"/>
    </row>
    <row r="319" spans="1:8" x14ac:dyDescent="0.2">
      <c r="A319" s="271" t="s">
        <v>1844</v>
      </c>
      <c r="D319" s="302"/>
    </row>
    <row r="320" spans="1:8" x14ac:dyDescent="0.2">
      <c r="A320" s="271" t="s">
        <v>1845</v>
      </c>
      <c r="D320" s="302"/>
    </row>
    <row r="321" spans="1:9" x14ac:dyDescent="0.2">
      <c r="A321" s="271"/>
      <c r="D321" s="273"/>
    </row>
    <row r="322" spans="1:9" x14ac:dyDescent="0.2">
      <c r="A322" s="271"/>
      <c r="D322" s="273"/>
    </row>
    <row r="323" spans="1:9" ht="4.5" customHeight="1" x14ac:dyDescent="0.2">
      <c r="A323" s="271"/>
      <c r="D323" s="273"/>
    </row>
    <row r="324" spans="1:9" x14ac:dyDescent="0.2">
      <c r="A324" s="309" t="s">
        <v>1846</v>
      </c>
      <c r="B324" s="309"/>
      <c r="C324" s="309"/>
      <c r="D324" s="309"/>
      <c r="E324" s="309"/>
      <c r="F324" s="309"/>
      <c r="G324" s="309"/>
      <c r="H324" s="309"/>
      <c r="I324" s="309"/>
    </row>
    <row r="325" spans="1:9" ht="6.75" customHeight="1" x14ac:dyDescent="0.2">
      <c r="A325" s="240"/>
      <c r="D325" s="273"/>
    </row>
    <row r="326" spans="1:9" x14ac:dyDescent="0.2">
      <c r="A326" s="240" t="s">
        <v>1847</v>
      </c>
      <c r="D326" s="320">
        <v>33282651887.342758</v>
      </c>
    </row>
    <row r="327" spans="1:9" x14ac:dyDescent="0.2">
      <c r="A327" s="240"/>
      <c r="D327" s="273"/>
      <c r="E327" s="346"/>
    </row>
    <row r="328" spans="1:9" ht="14.25" x14ac:dyDescent="0.2">
      <c r="A328" s="249" t="s">
        <v>1848</v>
      </c>
      <c r="D328" s="320">
        <v>47067958750.56012</v>
      </c>
      <c r="F328" s="238" t="s">
        <v>1849</v>
      </c>
      <c r="H328" s="347">
        <v>5.3600000000000002E-2</v>
      </c>
    </row>
    <row r="329" spans="1:9" x14ac:dyDescent="0.2">
      <c r="A329" s="249" t="s">
        <v>1829</v>
      </c>
      <c r="D329" s="320">
        <v>544329291.27999997</v>
      </c>
    </row>
    <row r="330" spans="1:9" x14ac:dyDescent="0.2">
      <c r="A330" s="249" t="s">
        <v>1831</v>
      </c>
      <c r="D330" s="320">
        <v>0</v>
      </c>
    </row>
    <row r="331" spans="1:9" x14ac:dyDescent="0.2">
      <c r="A331" s="348" t="s">
        <v>1833</v>
      </c>
      <c r="D331" s="273"/>
    </row>
    <row r="332" spans="1:9" x14ac:dyDescent="0.2">
      <c r="A332" s="348" t="s">
        <v>1834</v>
      </c>
      <c r="D332" s="273"/>
      <c r="E332" s="346"/>
    </row>
    <row r="333" spans="1:9" x14ac:dyDescent="0.2">
      <c r="A333" s="348" t="s">
        <v>701</v>
      </c>
      <c r="D333" s="273"/>
    </row>
    <row r="334" spans="1:9" x14ac:dyDescent="0.2">
      <c r="A334" s="249" t="s">
        <v>1850</v>
      </c>
      <c r="D334" s="320">
        <v>0</v>
      </c>
    </row>
    <row r="335" spans="1:9" x14ac:dyDescent="0.2">
      <c r="A335" s="249" t="s">
        <v>1838</v>
      </c>
      <c r="D335" s="320">
        <v>0</v>
      </c>
    </row>
    <row r="336" spans="1:9" x14ac:dyDescent="0.2">
      <c r="A336" s="249" t="s">
        <v>1851</v>
      </c>
      <c r="D336" s="320">
        <v>0</v>
      </c>
    </row>
    <row r="337" spans="1:9" ht="13.5" thickBot="1" x14ac:dyDescent="0.25">
      <c r="A337" s="240" t="s">
        <v>1852</v>
      </c>
      <c r="D337" s="349">
        <v>47612288041.840118</v>
      </c>
    </row>
    <row r="338" spans="1:9" ht="6" customHeight="1" thickTop="1" x14ac:dyDescent="0.2">
      <c r="A338" s="249"/>
      <c r="D338" s="273"/>
    </row>
    <row r="339" spans="1:9" x14ac:dyDescent="0.2">
      <c r="A339" s="240" t="s">
        <v>1853</v>
      </c>
      <c r="D339" s="320">
        <v>14329636154.49736</v>
      </c>
    </row>
    <row r="340" spans="1:9" ht="5.25" customHeight="1" x14ac:dyDescent="0.2">
      <c r="A340" s="240"/>
      <c r="D340" s="320"/>
    </row>
    <row r="341" spans="1:9" x14ac:dyDescent="0.2">
      <c r="A341" s="238" t="s">
        <v>1643</v>
      </c>
      <c r="D341" s="320"/>
    </row>
    <row r="342" spans="1:9" x14ac:dyDescent="0.2">
      <c r="A342" s="271" t="s">
        <v>1843</v>
      </c>
      <c r="D342" s="273"/>
    </row>
    <row r="343" spans="1:9" ht="4.5" customHeight="1" x14ac:dyDescent="0.2">
      <c r="A343" s="271"/>
      <c r="D343" s="273"/>
    </row>
    <row r="344" spans="1:9" x14ac:dyDescent="0.2">
      <c r="A344" s="309" t="s">
        <v>1854</v>
      </c>
      <c r="B344" s="309"/>
      <c r="C344" s="309"/>
      <c r="D344" s="309"/>
      <c r="E344" s="309"/>
      <c r="F344" s="309"/>
      <c r="G344" s="309"/>
      <c r="H344" s="309"/>
      <c r="I344" s="309"/>
    </row>
    <row r="345" spans="1:9" x14ac:dyDescent="0.2">
      <c r="A345" s="242" t="s">
        <v>1855</v>
      </c>
      <c r="D345" s="273"/>
    </row>
    <row r="346" spans="1:9" x14ac:dyDescent="0.2">
      <c r="A346" s="307" t="s">
        <v>1856</v>
      </c>
      <c r="B346" s="278"/>
      <c r="D346" s="248" t="s">
        <v>1666</v>
      </c>
      <c r="E346" s="274" t="s">
        <v>1682</v>
      </c>
      <c r="F346" s="248" t="s">
        <v>1667</v>
      </c>
      <c r="H346" s="248" t="s">
        <v>1857</v>
      </c>
    </row>
    <row r="347" spans="1:9" ht="6" customHeight="1" x14ac:dyDescent="0.2">
      <c r="A347" s="307"/>
      <c r="B347" s="278"/>
      <c r="D347" s="272"/>
      <c r="E347" s="275"/>
      <c r="F347" s="272"/>
      <c r="H347" s="272"/>
    </row>
    <row r="348" spans="1:9" x14ac:dyDescent="0.2">
      <c r="A348" s="238" t="s">
        <v>1617</v>
      </c>
      <c r="B348" s="278"/>
      <c r="C348" s="248"/>
      <c r="D348" s="273" t="s">
        <v>1669</v>
      </c>
      <c r="E348" s="276"/>
      <c r="F348" s="273" t="s">
        <v>1670</v>
      </c>
      <c r="H348" s="350" t="s">
        <v>1858</v>
      </c>
    </row>
    <row r="349" spans="1:9" x14ac:dyDescent="0.2">
      <c r="A349" s="249" t="s">
        <v>1620</v>
      </c>
      <c r="B349" s="278"/>
      <c r="C349" s="248"/>
      <c r="D349" s="273" t="s">
        <v>1669</v>
      </c>
      <c r="F349" s="273" t="s">
        <v>1670</v>
      </c>
      <c r="H349" s="350" t="s">
        <v>1858</v>
      </c>
    </row>
    <row r="350" spans="1:9" x14ac:dyDescent="0.2">
      <c r="A350" s="249" t="s">
        <v>1621</v>
      </c>
      <c r="B350" s="278"/>
      <c r="C350" s="248"/>
      <c r="D350" s="273" t="s">
        <v>1669</v>
      </c>
      <c r="F350" s="273" t="s">
        <v>1670</v>
      </c>
      <c r="H350" s="350" t="s">
        <v>1858</v>
      </c>
    </row>
    <row r="351" spans="1:9" x14ac:dyDescent="0.2">
      <c r="A351" s="249" t="s">
        <v>1622</v>
      </c>
      <c r="D351" s="273" t="s">
        <v>1669</v>
      </c>
      <c r="F351" s="273" t="s">
        <v>1670</v>
      </c>
      <c r="H351" s="350" t="s">
        <v>1858</v>
      </c>
    </row>
    <row r="352" spans="1:9" x14ac:dyDescent="0.2">
      <c r="A352" s="249" t="s">
        <v>1624</v>
      </c>
      <c r="D352" s="273" t="s">
        <v>1669</v>
      </c>
      <c r="F352" s="273" t="s">
        <v>1670</v>
      </c>
      <c r="H352" s="350" t="s">
        <v>1858</v>
      </c>
    </row>
    <row r="353" spans="1:8" x14ac:dyDescent="0.2">
      <c r="A353" s="249" t="s">
        <v>1625</v>
      </c>
      <c r="D353" s="273" t="s">
        <v>1669</v>
      </c>
      <c r="F353" s="273" t="s">
        <v>1670</v>
      </c>
      <c r="H353" s="350" t="s">
        <v>1858</v>
      </c>
    </row>
    <row r="354" spans="1:8" x14ac:dyDescent="0.2">
      <c r="A354" s="249" t="s">
        <v>1627</v>
      </c>
      <c r="D354" s="273" t="s">
        <v>1669</v>
      </c>
      <c r="F354" s="273" t="s">
        <v>1670</v>
      </c>
      <c r="H354" s="350" t="s">
        <v>1858</v>
      </c>
    </row>
    <row r="355" spans="1:8" x14ac:dyDescent="0.2">
      <c r="A355" s="238" t="s">
        <v>1628</v>
      </c>
      <c r="D355" s="273" t="s">
        <v>1669</v>
      </c>
      <c r="F355" s="273" t="s">
        <v>1670</v>
      </c>
      <c r="H355" s="350" t="s">
        <v>1858</v>
      </c>
    </row>
    <row r="356" spans="1:8" x14ac:dyDescent="0.2">
      <c r="A356" s="238" t="s">
        <v>1630</v>
      </c>
      <c r="D356" s="273" t="s">
        <v>1669</v>
      </c>
      <c r="F356" s="273" t="s">
        <v>1670</v>
      </c>
      <c r="H356" s="350" t="s">
        <v>1858</v>
      </c>
    </row>
    <row r="357" spans="1:8" x14ac:dyDescent="0.2">
      <c r="A357" s="238" t="s">
        <v>1631</v>
      </c>
      <c r="D357" s="273" t="s">
        <v>1669</v>
      </c>
      <c r="F357" s="273" t="s">
        <v>1670</v>
      </c>
      <c r="H357" s="350" t="s">
        <v>1858</v>
      </c>
    </row>
    <row r="358" spans="1:8" x14ac:dyDescent="0.2">
      <c r="A358" s="238" t="s">
        <v>1632</v>
      </c>
      <c r="D358" s="273" t="s">
        <v>1669</v>
      </c>
      <c r="F358" s="273" t="s">
        <v>1670</v>
      </c>
      <c r="H358" s="350" t="s">
        <v>1858</v>
      </c>
    </row>
    <row r="359" spans="1:8" x14ac:dyDescent="0.2">
      <c r="A359" s="238" t="s">
        <v>1633</v>
      </c>
      <c r="D359" s="273" t="s">
        <v>1669</v>
      </c>
      <c r="F359" s="273" t="s">
        <v>1670</v>
      </c>
      <c r="H359" s="350" t="s">
        <v>1858</v>
      </c>
    </row>
    <row r="360" spans="1:8" x14ac:dyDescent="0.2">
      <c r="A360" s="238" t="s">
        <v>1634</v>
      </c>
      <c r="D360" s="273" t="s">
        <v>1669</v>
      </c>
      <c r="F360" s="273" t="s">
        <v>1670</v>
      </c>
      <c r="H360" s="350" t="s">
        <v>1858</v>
      </c>
    </row>
    <row r="361" spans="1:8" x14ac:dyDescent="0.2">
      <c r="A361" s="238" t="s">
        <v>1636</v>
      </c>
      <c r="D361" s="273" t="s">
        <v>1669</v>
      </c>
      <c r="F361" s="273" t="s">
        <v>1670</v>
      </c>
      <c r="H361" s="350" t="s">
        <v>1858</v>
      </c>
    </row>
    <row r="362" spans="1:8" x14ac:dyDescent="0.2">
      <c r="A362" s="238" t="s">
        <v>1637</v>
      </c>
      <c r="D362" s="273" t="s">
        <v>1669</v>
      </c>
      <c r="F362" s="273" t="s">
        <v>1670</v>
      </c>
      <c r="H362" s="350" t="s">
        <v>1858</v>
      </c>
    </row>
    <row r="363" spans="1:8" x14ac:dyDescent="0.2">
      <c r="A363" s="238" t="s">
        <v>1639</v>
      </c>
      <c r="D363" s="273" t="s">
        <v>1669</v>
      </c>
      <c r="F363" s="273" t="s">
        <v>1670</v>
      </c>
      <c r="H363" s="350" t="s">
        <v>1858</v>
      </c>
    </row>
    <row r="364" spans="1:8" x14ac:dyDescent="0.2">
      <c r="A364" s="238" t="s">
        <v>1640</v>
      </c>
      <c r="D364" s="273" t="s">
        <v>1669</v>
      </c>
      <c r="F364" s="273" t="s">
        <v>1670</v>
      </c>
      <c r="H364" s="350" t="s">
        <v>1858</v>
      </c>
    </row>
    <row r="365" spans="1:8" x14ac:dyDescent="0.2">
      <c r="A365" s="238" t="s">
        <v>1642</v>
      </c>
      <c r="D365" s="273" t="s">
        <v>1669</v>
      </c>
      <c r="F365" s="273" t="s">
        <v>1670</v>
      </c>
      <c r="H365" s="350" t="s">
        <v>1858</v>
      </c>
    </row>
    <row r="366" spans="1:8" x14ac:dyDescent="0.2">
      <c r="A366" s="389" t="s">
        <v>2015</v>
      </c>
      <c r="B366" s="389"/>
      <c r="C366" s="389"/>
      <c r="D366" s="273" t="s">
        <v>1669</v>
      </c>
      <c r="E366" s="389"/>
      <c r="F366" s="273" t="s">
        <v>1670</v>
      </c>
      <c r="G366" s="389"/>
      <c r="H366" s="273" t="s">
        <v>1858</v>
      </c>
    </row>
    <row r="367" spans="1:8" x14ac:dyDescent="0.2">
      <c r="A367" s="392" t="s">
        <v>2018</v>
      </c>
      <c r="B367" s="392"/>
      <c r="C367" s="392"/>
      <c r="D367" s="273" t="s">
        <v>1669</v>
      </c>
      <c r="E367" s="392"/>
      <c r="F367" s="273" t="s">
        <v>1670</v>
      </c>
      <c r="G367" s="392"/>
      <c r="H367" s="273" t="s">
        <v>1858</v>
      </c>
    </row>
    <row r="368" spans="1:8" s="394" customFormat="1" x14ac:dyDescent="0.2">
      <c r="A368" s="394" t="s">
        <v>2021</v>
      </c>
      <c r="D368" s="273" t="s">
        <v>1669</v>
      </c>
      <c r="F368" s="273" t="s">
        <v>1670</v>
      </c>
      <c r="H368" s="273" t="s">
        <v>1858</v>
      </c>
    </row>
    <row r="369" spans="1:9" s="392" customFormat="1" x14ac:dyDescent="0.2">
      <c r="A369" s="392" t="s">
        <v>2023</v>
      </c>
      <c r="D369" s="273" t="s">
        <v>1669</v>
      </c>
      <c r="E369" s="394"/>
      <c r="F369" s="273" t="s">
        <v>1670</v>
      </c>
      <c r="G369" s="394"/>
      <c r="H369" s="273" t="s">
        <v>1858</v>
      </c>
    </row>
    <row r="370" spans="1:9" s="396" customFormat="1" x14ac:dyDescent="0.2">
      <c r="A370" s="396" t="s">
        <v>2034</v>
      </c>
      <c r="D370" s="273" t="s">
        <v>1669</v>
      </c>
      <c r="F370" s="273" t="s">
        <v>1670</v>
      </c>
      <c r="H370" s="273" t="s">
        <v>1858</v>
      </c>
    </row>
    <row r="371" spans="1:9" s="396" customFormat="1" x14ac:dyDescent="0.2">
      <c r="A371" s="396" t="s">
        <v>2035</v>
      </c>
      <c r="D371" s="273" t="s">
        <v>1669</v>
      </c>
      <c r="F371" s="273" t="s">
        <v>1670</v>
      </c>
      <c r="H371" s="273" t="s">
        <v>1858</v>
      </c>
    </row>
    <row r="372" spans="1:9" s="400" customFormat="1" x14ac:dyDescent="0.2">
      <c r="A372" s="400" t="s">
        <v>2043</v>
      </c>
      <c r="D372" s="273" t="s">
        <v>1669</v>
      </c>
      <c r="F372" s="273" t="s">
        <v>1670</v>
      </c>
      <c r="H372" s="273" t="s">
        <v>1858</v>
      </c>
    </row>
    <row r="373" spans="1:9" s="401" customFormat="1" x14ac:dyDescent="0.2">
      <c r="A373" s="401" t="s">
        <v>2045</v>
      </c>
      <c r="D373" s="273" t="s">
        <v>1669</v>
      </c>
      <c r="F373" s="273" t="s">
        <v>1670</v>
      </c>
      <c r="H373" s="273" t="s">
        <v>1858</v>
      </c>
    </row>
    <row r="374" spans="1:9" s="402" customFormat="1" x14ac:dyDescent="0.2">
      <c r="A374" s="402" t="s">
        <v>2048</v>
      </c>
      <c r="D374" s="273" t="s">
        <v>1669</v>
      </c>
      <c r="F374" s="273" t="s">
        <v>1670</v>
      </c>
      <c r="H374" s="273" t="s">
        <v>1858</v>
      </c>
    </row>
    <row r="375" spans="1:9" ht="8.25" customHeight="1" x14ac:dyDescent="0.2">
      <c r="B375" s="278"/>
      <c r="C375" s="248"/>
      <c r="F375" s="248"/>
      <c r="H375" s="248"/>
    </row>
    <row r="376" spans="1:9" x14ac:dyDescent="0.2">
      <c r="A376" s="238" t="s">
        <v>1859</v>
      </c>
      <c r="B376" s="278"/>
      <c r="C376" s="248"/>
      <c r="F376" s="248"/>
      <c r="H376" s="248"/>
    </row>
    <row r="377" spans="1:9" x14ac:dyDescent="0.2">
      <c r="A377" s="238" t="s">
        <v>1860</v>
      </c>
      <c r="B377" s="273"/>
      <c r="H377" s="301"/>
    </row>
    <row r="378" spans="1:9" ht="6" customHeight="1" x14ac:dyDescent="0.2">
      <c r="B378" s="273"/>
      <c r="F378" s="301"/>
      <c r="H378" s="301"/>
    </row>
    <row r="379" spans="1:9" x14ac:dyDescent="0.2">
      <c r="A379" s="309" t="s">
        <v>1861</v>
      </c>
      <c r="B379" s="309"/>
      <c r="C379" s="309"/>
      <c r="D379" s="309"/>
      <c r="E379" s="309"/>
      <c r="F379" s="309"/>
      <c r="G379" s="309"/>
      <c r="H379" s="309"/>
      <c r="I379" s="309"/>
    </row>
    <row r="380" spans="1:9" ht="6.75" customHeight="1" x14ac:dyDescent="0.2">
      <c r="A380" s="240"/>
      <c r="B380" s="332"/>
      <c r="C380" s="273"/>
    </row>
    <row r="381" spans="1:9" x14ac:dyDescent="0.2">
      <c r="B381" s="332"/>
      <c r="C381" s="273"/>
      <c r="D381" s="248" t="s">
        <v>1666</v>
      </c>
      <c r="E381" s="274" t="s">
        <v>1682</v>
      </c>
      <c r="F381" s="248" t="s">
        <v>1667</v>
      </c>
    </row>
    <row r="382" spans="1:9" x14ac:dyDescent="0.2">
      <c r="A382" s="249" t="s">
        <v>1862</v>
      </c>
      <c r="B382" s="332"/>
      <c r="C382" s="273"/>
      <c r="D382" s="273"/>
      <c r="E382" s="276"/>
      <c r="F382" s="273"/>
    </row>
    <row r="383" spans="1:9" x14ac:dyDescent="0.2">
      <c r="A383" s="291" t="s">
        <v>1696</v>
      </c>
      <c r="B383" s="332"/>
      <c r="C383" s="273"/>
      <c r="D383" s="273"/>
      <c r="E383" s="276" t="s">
        <v>1697</v>
      </c>
      <c r="F383" s="273" t="s">
        <v>1698</v>
      </c>
    </row>
    <row r="384" spans="1:9" x14ac:dyDescent="0.2">
      <c r="A384" s="291" t="s">
        <v>1668</v>
      </c>
      <c r="B384" s="332"/>
      <c r="C384" s="273"/>
      <c r="D384" s="273" t="s">
        <v>1669</v>
      </c>
      <c r="E384" s="276" t="s">
        <v>1699</v>
      </c>
      <c r="F384" s="273" t="s">
        <v>1700</v>
      </c>
    </row>
    <row r="385" spans="1:9" x14ac:dyDescent="0.2">
      <c r="A385" s="249"/>
      <c r="B385" s="332"/>
      <c r="C385" s="273"/>
    </row>
    <row r="386" spans="1:9" x14ac:dyDescent="0.2">
      <c r="A386" s="249" t="s">
        <v>1863</v>
      </c>
      <c r="B386" s="332"/>
      <c r="C386" s="273"/>
      <c r="E386" s="301" t="s">
        <v>1758</v>
      </c>
    </row>
    <row r="387" spans="1:9" x14ac:dyDescent="0.2">
      <c r="A387" s="351"/>
      <c r="B387" s="332"/>
      <c r="C387" s="273"/>
    </row>
    <row r="388" spans="1:9" x14ac:dyDescent="0.2">
      <c r="A388" s="249" t="s">
        <v>1864</v>
      </c>
      <c r="B388" s="332"/>
      <c r="C388" s="273"/>
    </row>
    <row r="389" spans="1:9" x14ac:dyDescent="0.2">
      <c r="A389" s="238" t="s">
        <v>1865</v>
      </c>
    </row>
    <row r="390" spans="1:9" x14ac:dyDescent="0.2">
      <c r="B390" s="332"/>
      <c r="C390" s="273"/>
      <c r="D390" s="352"/>
    </row>
    <row r="391" spans="1:9" x14ac:dyDescent="0.2">
      <c r="A391" s="249" t="s">
        <v>1866</v>
      </c>
      <c r="B391" s="332"/>
      <c r="C391" s="273"/>
      <c r="D391" s="352" t="s">
        <v>1858</v>
      </c>
    </row>
    <row r="392" spans="1:9" ht="7.5" customHeight="1" x14ac:dyDescent="0.2">
      <c r="A392" s="240"/>
      <c r="B392" s="332"/>
      <c r="C392" s="273"/>
    </row>
    <row r="393" spans="1:9" x14ac:dyDescent="0.2">
      <c r="A393" s="309" t="s">
        <v>1867</v>
      </c>
      <c r="B393" s="309"/>
      <c r="C393" s="309"/>
      <c r="D393" s="309"/>
      <c r="E393" s="309"/>
      <c r="F393" s="309"/>
      <c r="G393" s="309"/>
      <c r="H393" s="309"/>
      <c r="I393" s="309"/>
    </row>
    <row r="394" spans="1:9" ht="6.75" customHeight="1" x14ac:dyDescent="0.2">
      <c r="A394" s="240"/>
      <c r="B394" s="332"/>
      <c r="C394" s="273"/>
    </row>
    <row r="395" spans="1:9" x14ac:dyDescent="0.2">
      <c r="A395" s="249" t="s">
        <v>1868</v>
      </c>
      <c r="B395" s="332"/>
      <c r="C395" s="273"/>
      <c r="D395" s="301" t="s">
        <v>1758</v>
      </c>
    </row>
    <row r="396" spans="1:9" x14ac:dyDescent="0.2">
      <c r="A396" s="249" t="s">
        <v>1869</v>
      </c>
      <c r="B396" s="332"/>
      <c r="C396" s="273"/>
      <c r="D396" s="301" t="s">
        <v>1870</v>
      </c>
    </row>
    <row r="397" spans="1:9" x14ac:dyDescent="0.2">
      <c r="A397" s="240" t="s">
        <v>1871</v>
      </c>
      <c r="B397" s="353"/>
      <c r="C397" s="272"/>
      <c r="D397" s="354" t="s">
        <v>1758</v>
      </c>
    </row>
    <row r="398" spans="1:9" x14ac:dyDescent="0.2">
      <c r="A398" s="240"/>
      <c r="B398" s="332"/>
      <c r="C398" s="273"/>
      <c r="D398" s="273"/>
    </row>
    <row r="399" spans="1:9" x14ac:dyDescent="0.2">
      <c r="A399" s="240" t="s">
        <v>1867</v>
      </c>
      <c r="B399" s="332"/>
      <c r="C399" s="273"/>
      <c r="D399" s="354" t="s">
        <v>1858</v>
      </c>
    </row>
    <row r="400" spans="1:9" ht="6.75" customHeight="1" x14ac:dyDescent="0.2">
      <c r="A400" s="240"/>
      <c r="B400" s="332"/>
      <c r="C400" s="273"/>
    </row>
    <row r="401" spans="1:9" x14ac:dyDescent="0.2">
      <c r="A401" s="309" t="s">
        <v>1872</v>
      </c>
      <c r="B401" s="355"/>
      <c r="C401" s="355"/>
      <c r="D401" s="355"/>
      <c r="E401" s="355"/>
      <c r="F401" s="355"/>
      <c r="G401" s="355"/>
      <c r="H401" s="355"/>
      <c r="I401" s="355"/>
    </row>
    <row r="402" spans="1:9" ht="6.75" customHeight="1" x14ac:dyDescent="0.2">
      <c r="A402" s="240"/>
      <c r="C402" s="356"/>
      <c r="D402" s="357"/>
      <c r="E402" s="356"/>
      <c r="F402" s="357"/>
      <c r="G402" s="358"/>
    </row>
    <row r="403" spans="1:9" x14ac:dyDescent="0.2">
      <c r="A403" s="359" t="s">
        <v>1873</v>
      </c>
      <c r="B403" s="360"/>
      <c r="C403" s="360"/>
      <c r="D403" s="360"/>
      <c r="E403" s="360"/>
      <c r="F403" s="360"/>
      <c r="G403" s="360"/>
      <c r="H403" s="360"/>
      <c r="I403" s="360"/>
    </row>
    <row r="404" spans="1:9" x14ac:dyDescent="0.2">
      <c r="A404" s="246"/>
      <c r="C404" s="361" t="s">
        <v>580</v>
      </c>
      <c r="D404" s="361" t="s">
        <v>1874</v>
      </c>
      <c r="E404" s="361" t="s">
        <v>1875</v>
      </c>
      <c r="F404" s="361" t="s">
        <v>1874</v>
      </c>
    </row>
    <row r="405" spans="1:9" x14ac:dyDescent="0.2">
      <c r="A405" s="238" t="s">
        <v>1876</v>
      </c>
      <c r="C405" s="362">
        <v>21818</v>
      </c>
      <c r="D405" s="363">
        <v>0.14306322374201672</v>
      </c>
      <c r="E405" s="362">
        <v>1362841114.3500092</v>
      </c>
      <c r="F405" s="363">
        <v>2.835692193199579E-2</v>
      </c>
      <c r="H405" s="334"/>
    </row>
    <row r="406" spans="1:9" x14ac:dyDescent="0.2">
      <c r="A406" s="238" t="s">
        <v>1877</v>
      </c>
      <c r="C406" s="362">
        <v>19268</v>
      </c>
      <c r="D406" s="363">
        <v>0.1263425701283884</v>
      </c>
      <c r="E406" s="362">
        <v>2418818025.2499895</v>
      </c>
      <c r="F406" s="363">
        <v>5.032885579067041E-2</v>
      </c>
      <c r="H406" s="334"/>
    </row>
    <row r="407" spans="1:9" x14ac:dyDescent="0.2">
      <c r="A407" s="238" t="s">
        <v>1878</v>
      </c>
      <c r="C407" s="362">
        <v>19677</v>
      </c>
      <c r="D407" s="363">
        <v>0.12902443182563308</v>
      </c>
      <c r="E407" s="362">
        <v>3440590358.9599953</v>
      </c>
      <c r="F407" s="363">
        <v>7.1589087811999422E-2</v>
      </c>
      <c r="H407" s="334"/>
    </row>
    <row r="408" spans="1:9" x14ac:dyDescent="0.2">
      <c r="A408" s="238" t="s">
        <v>1879</v>
      </c>
      <c r="C408" s="362">
        <v>16880</v>
      </c>
      <c r="D408" s="363">
        <v>0.11068416980315529</v>
      </c>
      <c r="E408" s="362">
        <v>3791640171.6900034</v>
      </c>
      <c r="F408" s="363">
        <v>7.8893455158279807E-2</v>
      </c>
      <c r="H408" s="334"/>
    </row>
    <row r="409" spans="1:9" x14ac:dyDescent="0.2">
      <c r="A409" s="238" t="s">
        <v>1880</v>
      </c>
      <c r="C409" s="362">
        <v>14062</v>
      </c>
      <c r="D409" s="363">
        <v>9.2206208280329952E-2</v>
      </c>
      <c r="E409" s="362">
        <v>3856405591.1799812</v>
      </c>
      <c r="F409" s="363">
        <v>8.0241042874142188E-2</v>
      </c>
      <c r="H409" s="334"/>
    </row>
    <row r="410" spans="1:9" x14ac:dyDescent="0.2">
      <c r="A410" s="238" t="s">
        <v>1881</v>
      </c>
      <c r="C410" s="362">
        <v>11189</v>
      </c>
      <c r="D410" s="363">
        <v>7.3367605208975381E-2</v>
      </c>
      <c r="E410" s="362">
        <v>3628108570.5499992</v>
      </c>
      <c r="F410" s="363">
        <v>7.5490818711438354E-2</v>
      </c>
      <c r="H410" s="334"/>
    </row>
    <row r="411" spans="1:9" x14ac:dyDescent="0.2">
      <c r="A411" s="238" t="s">
        <v>1882</v>
      </c>
      <c r="C411" s="362">
        <v>9257</v>
      </c>
      <c r="D411" s="363">
        <v>6.0699251177002873E-2</v>
      </c>
      <c r="E411" s="362">
        <v>3466786812.8500257</v>
      </c>
      <c r="F411" s="363">
        <v>7.2134162942205649E-2</v>
      </c>
      <c r="H411" s="334"/>
    </row>
    <row r="412" spans="1:9" x14ac:dyDescent="0.2">
      <c r="A412" s="238" t="s">
        <v>1883</v>
      </c>
      <c r="C412" s="362">
        <v>7480</v>
      </c>
      <c r="D412" s="363">
        <v>4.9047250599976396E-2</v>
      </c>
      <c r="E412" s="362">
        <v>3173876509.4699988</v>
      </c>
      <c r="F412" s="363">
        <v>6.6039516604810625E-2</v>
      </c>
      <c r="H412" s="334"/>
    </row>
    <row r="413" spans="1:9" x14ac:dyDescent="0.2">
      <c r="A413" s="238" t="s">
        <v>1884</v>
      </c>
      <c r="C413" s="362">
        <v>6666</v>
      </c>
      <c r="D413" s="363">
        <v>4.3709755681743671E-2</v>
      </c>
      <c r="E413" s="362">
        <v>3162898659.1399903</v>
      </c>
      <c r="F413" s="363">
        <v>6.581109816225604E-2</v>
      </c>
      <c r="H413" s="334"/>
    </row>
    <row r="414" spans="1:9" x14ac:dyDescent="0.2">
      <c r="A414" s="238" t="s">
        <v>1885</v>
      </c>
      <c r="C414" s="362">
        <v>5042</v>
      </c>
      <c r="D414" s="363">
        <v>3.3060994321534892E-2</v>
      </c>
      <c r="E414" s="362">
        <v>2644817677.9300041</v>
      </c>
      <c r="F414" s="363">
        <v>5.5031278134864123E-2</v>
      </c>
      <c r="H414" s="334"/>
    </row>
    <row r="415" spans="1:9" x14ac:dyDescent="0.2">
      <c r="A415" s="238" t="s">
        <v>1886</v>
      </c>
      <c r="C415" s="362">
        <v>4127</v>
      </c>
      <c r="D415" s="363">
        <v>2.70612303778212E-2</v>
      </c>
      <c r="E415" s="362">
        <v>2369572435.3200006</v>
      </c>
      <c r="F415" s="363">
        <v>4.9304192435246329E-2</v>
      </c>
      <c r="H415" s="334"/>
    </row>
    <row r="416" spans="1:9" x14ac:dyDescent="0.2">
      <c r="A416" s="238" t="s">
        <v>1887</v>
      </c>
      <c r="C416" s="362">
        <v>3197</v>
      </c>
      <c r="D416" s="363">
        <v>2.096310964814499E-2</v>
      </c>
      <c r="E416" s="362">
        <v>1995472229.9299946</v>
      </c>
      <c r="F416" s="363">
        <v>4.1520210716990413E-2</v>
      </c>
      <c r="H416" s="334"/>
    </row>
    <row r="417" spans="1:9" x14ac:dyDescent="0.2">
      <c r="A417" s="238" t="s">
        <v>1888</v>
      </c>
      <c r="C417" s="362">
        <v>2710</v>
      </c>
      <c r="D417" s="363">
        <v>1.7769792663895192E-2</v>
      </c>
      <c r="E417" s="362">
        <v>1828058508.3100011</v>
      </c>
      <c r="F417" s="363">
        <v>3.8036798172170608E-2</v>
      </c>
      <c r="H417" s="334"/>
    </row>
    <row r="418" spans="1:9" x14ac:dyDescent="0.2">
      <c r="A418" s="238" t="s">
        <v>1889</v>
      </c>
      <c r="C418" s="362">
        <v>2024</v>
      </c>
      <c r="D418" s="363">
        <v>1.3271608985875965E-2</v>
      </c>
      <c r="E418" s="362">
        <v>1466774033.8000014</v>
      </c>
      <c r="F418" s="363">
        <v>3.0519476063930292E-2</v>
      </c>
      <c r="H418" s="334"/>
    </row>
    <row r="419" spans="1:9" x14ac:dyDescent="0.2">
      <c r="A419" s="238" t="s">
        <v>1890</v>
      </c>
      <c r="C419" s="362">
        <v>1668</v>
      </c>
      <c r="D419" s="363">
        <v>1.093727459903217E-2</v>
      </c>
      <c r="E419" s="362">
        <v>1290747630.3399994</v>
      </c>
      <c r="F419" s="363">
        <v>2.685685763517388E-2</v>
      </c>
      <c r="H419" s="334"/>
    </row>
    <row r="420" spans="1:9" x14ac:dyDescent="0.2">
      <c r="A420" s="238" t="s">
        <v>1891</v>
      </c>
      <c r="C420" s="362">
        <v>1321</v>
      </c>
      <c r="D420" s="363">
        <v>8.6619542837658853E-3</v>
      </c>
      <c r="E420" s="362">
        <v>1089410974.1699991</v>
      </c>
      <c r="F420" s="363">
        <v>2.2667603450701502E-2</v>
      </c>
      <c r="H420" s="334"/>
    </row>
    <row r="421" spans="1:9" x14ac:dyDescent="0.2">
      <c r="A421" s="238" t="s">
        <v>1892</v>
      </c>
      <c r="C421" s="362">
        <v>1098</v>
      </c>
      <c r="D421" s="363">
        <v>7.1997167324564281E-3</v>
      </c>
      <c r="E421" s="362">
        <v>960209127.22000039</v>
      </c>
      <c r="F421" s="363">
        <v>1.9979273425393913E-2</v>
      </c>
      <c r="H421" s="334"/>
    </row>
    <row r="422" spans="1:9" x14ac:dyDescent="0.2">
      <c r="A422" s="238" t="s">
        <v>1893</v>
      </c>
      <c r="C422" s="362">
        <v>930</v>
      </c>
      <c r="D422" s="363">
        <v>6.0981207296762095E-3</v>
      </c>
      <c r="E422" s="362">
        <v>859620473.16000009</v>
      </c>
      <c r="F422" s="363">
        <v>1.7886304127366557E-2</v>
      </c>
      <c r="H422" s="334"/>
    </row>
    <row r="423" spans="1:9" x14ac:dyDescent="0.2">
      <c r="A423" s="238" t="s">
        <v>1894</v>
      </c>
      <c r="C423" s="362">
        <v>683</v>
      </c>
      <c r="D423" s="363">
        <v>4.4785123208267216E-3</v>
      </c>
      <c r="E423" s="362">
        <v>666152841.65000057</v>
      </c>
      <c r="F423" s="363">
        <v>1.3860782395353256E-2</v>
      </c>
      <c r="H423" s="334"/>
    </row>
    <row r="424" spans="1:9" x14ac:dyDescent="0.2">
      <c r="A424" s="238" t="s">
        <v>1895</v>
      </c>
      <c r="C424" s="362">
        <v>3409</v>
      </c>
      <c r="D424" s="363">
        <v>2.2353218889748599E-2</v>
      </c>
      <c r="E424" s="362">
        <v>4587460846.6399975</v>
      </c>
      <c r="F424" s="363">
        <v>9.5452263455010899E-2</v>
      </c>
      <c r="H424" s="334"/>
    </row>
    <row r="425" spans="1:9" ht="13.5" thickBot="1" x14ac:dyDescent="0.25">
      <c r="A425" s="240" t="s">
        <v>87</v>
      </c>
      <c r="B425" s="240"/>
      <c r="C425" s="364">
        <v>152506</v>
      </c>
      <c r="D425" s="365">
        <v>1</v>
      </c>
      <c r="E425" s="364">
        <v>48060262591.909988</v>
      </c>
      <c r="F425" s="365">
        <v>1</v>
      </c>
    </row>
    <row r="426" spans="1:9" ht="13.5" thickTop="1" x14ac:dyDescent="0.2">
      <c r="A426" s="240"/>
      <c r="C426" s="356"/>
      <c r="D426" s="357"/>
      <c r="E426" s="356"/>
      <c r="F426" s="357"/>
      <c r="G426" s="358"/>
    </row>
    <row r="427" spans="1:9" x14ac:dyDescent="0.2">
      <c r="A427" s="359" t="s">
        <v>1896</v>
      </c>
      <c r="B427" s="359"/>
      <c r="C427" s="359"/>
      <c r="D427" s="359"/>
      <c r="E427" s="359"/>
      <c r="F427" s="359"/>
      <c r="G427" s="359"/>
      <c r="H427" s="359"/>
      <c r="I427" s="359"/>
    </row>
    <row r="428" spans="1:9" x14ac:dyDescent="0.2">
      <c r="A428" s="246"/>
      <c r="C428" s="361" t="s">
        <v>580</v>
      </c>
      <c r="D428" s="361" t="s">
        <v>1874</v>
      </c>
      <c r="E428" s="361" t="s">
        <v>1875</v>
      </c>
      <c r="F428" s="361" t="s">
        <v>1874</v>
      </c>
      <c r="G428" s="248"/>
    </row>
    <row r="429" spans="1:9" x14ac:dyDescent="0.2">
      <c r="A429" s="238" t="s">
        <v>1618</v>
      </c>
      <c r="C429" s="362">
        <v>122913</v>
      </c>
      <c r="D429" s="363">
        <v>0.80595517553407736</v>
      </c>
      <c r="E429" s="362">
        <v>36243895297.940262</v>
      </c>
      <c r="F429" s="363">
        <v>0.75413435847604082</v>
      </c>
      <c r="G429" s="328"/>
    </row>
    <row r="430" spans="1:9" x14ac:dyDescent="0.2">
      <c r="A430" s="238" t="s">
        <v>1897</v>
      </c>
      <c r="C430" s="362">
        <v>29593</v>
      </c>
      <c r="D430" s="363">
        <v>0.19404482446592264</v>
      </c>
      <c r="E430" s="362">
        <v>11816367293.96994</v>
      </c>
      <c r="F430" s="363">
        <v>0.24586564152395921</v>
      </c>
      <c r="G430" s="328"/>
    </row>
    <row r="431" spans="1:9" ht="13.5" thickBot="1" x14ac:dyDescent="0.25">
      <c r="A431" s="240" t="s">
        <v>87</v>
      </c>
      <c r="B431" s="240"/>
      <c r="C431" s="366">
        <v>152506</v>
      </c>
      <c r="D431" s="365">
        <v>1</v>
      </c>
      <c r="E431" s="366">
        <v>48060262591.910004</v>
      </c>
      <c r="F431" s="365">
        <v>1</v>
      </c>
      <c r="G431" s="358"/>
    </row>
    <row r="432" spans="1:9" s="396" customFormat="1" ht="13.5" thickTop="1" x14ac:dyDescent="0.2">
      <c r="A432" s="240"/>
      <c r="B432" s="240"/>
      <c r="C432" s="397"/>
      <c r="D432" s="398"/>
      <c r="E432" s="397"/>
      <c r="F432" s="398"/>
      <c r="G432" s="358"/>
    </row>
    <row r="433" spans="1:9" s="396" customFormat="1" x14ac:dyDescent="0.2">
      <c r="A433" s="359" t="s">
        <v>2039</v>
      </c>
      <c r="B433" s="359"/>
      <c r="C433" s="359"/>
      <c r="D433" s="359"/>
      <c r="E433" s="359"/>
      <c r="F433" s="359"/>
      <c r="G433" s="359"/>
      <c r="H433" s="359"/>
      <c r="I433" s="359"/>
    </row>
    <row r="434" spans="1:9" s="396" customFormat="1" ht="15" x14ac:dyDescent="0.25">
      <c r="A434" s="246"/>
      <c r="B434" s="205"/>
      <c r="C434" s="361" t="s">
        <v>580</v>
      </c>
      <c r="D434" s="361" t="s">
        <v>1874</v>
      </c>
      <c r="E434" s="361" t="s">
        <v>1875</v>
      </c>
      <c r="F434" s="361" t="s">
        <v>1874</v>
      </c>
      <c r="G434" s="358"/>
    </row>
    <row r="435" spans="1:9" s="396" customFormat="1" ht="15" x14ac:dyDescent="0.25">
      <c r="A435" s="396" t="s">
        <v>2040</v>
      </c>
      <c r="B435" s="205"/>
      <c r="C435" s="362">
        <v>145161</v>
      </c>
      <c r="D435" s="363">
        <v>0.9518379604736863</v>
      </c>
      <c r="E435" s="362">
        <v>44294922592</v>
      </c>
      <c r="F435" s="363">
        <v>0.92165377805016879</v>
      </c>
      <c r="G435" s="358"/>
    </row>
    <row r="436" spans="1:9" s="396" customFormat="1" ht="15" x14ac:dyDescent="0.25">
      <c r="A436" s="396" t="s">
        <v>2041</v>
      </c>
      <c r="B436" s="205"/>
      <c r="C436" s="362">
        <v>7345</v>
      </c>
      <c r="D436" s="363">
        <v>4.8162039526313719E-2</v>
      </c>
      <c r="E436" s="362">
        <v>3765340000</v>
      </c>
      <c r="F436" s="363">
        <v>7.8346221949831166E-2</v>
      </c>
      <c r="G436" s="358"/>
    </row>
    <row r="437" spans="1:9" s="396" customFormat="1" ht="13.5" thickBot="1" x14ac:dyDescent="0.25">
      <c r="A437" s="240" t="s">
        <v>87</v>
      </c>
      <c r="B437" s="240"/>
      <c r="C437" s="366">
        <v>152506</v>
      </c>
      <c r="D437" s="365">
        <v>1</v>
      </c>
      <c r="E437" s="366">
        <v>48060262592</v>
      </c>
      <c r="F437" s="365">
        <v>1</v>
      </c>
      <c r="G437" s="358"/>
    </row>
    <row r="438" spans="1:9" s="399" customFormat="1" ht="6.75" customHeight="1" thickTop="1" x14ac:dyDescent="0.2">
      <c r="A438" s="240"/>
      <c r="B438" s="240"/>
      <c r="C438" s="397"/>
      <c r="D438" s="398"/>
      <c r="E438" s="397"/>
      <c r="F438" s="398"/>
      <c r="G438" s="358"/>
    </row>
    <row r="439" spans="1:9" s="399" customFormat="1" x14ac:dyDescent="0.2">
      <c r="A439" s="249" t="s">
        <v>2042</v>
      </c>
      <c r="B439" s="240"/>
      <c r="C439" s="397"/>
      <c r="D439" s="398"/>
      <c r="E439" s="397"/>
      <c r="F439" s="398"/>
      <c r="G439" s="358"/>
    </row>
    <row r="441" spans="1:9" x14ac:dyDescent="0.2">
      <c r="A441" s="359" t="s">
        <v>1898</v>
      </c>
      <c r="B441" s="359"/>
      <c r="C441" s="359"/>
      <c r="D441" s="359"/>
      <c r="E441" s="359"/>
      <c r="F441" s="359"/>
      <c r="G441" s="359"/>
      <c r="H441" s="359"/>
      <c r="I441" s="359"/>
    </row>
    <row r="442" spans="1:9" x14ac:dyDescent="0.2">
      <c r="A442" s="246"/>
      <c r="C442" s="361" t="s">
        <v>580</v>
      </c>
      <c r="D442" s="361" t="s">
        <v>1874</v>
      </c>
      <c r="E442" s="361" t="s">
        <v>1875</v>
      </c>
      <c r="F442" s="361" t="s">
        <v>1874</v>
      </c>
      <c r="G442" s="248"/>
    </row>
    <row r="443" spans="1:9" x14ac:dyDescent="0.2">
      <c r="A443" s="238" t="s">
        <v>1899</v>
      </c>
      <c r="C443" s="362">
        <v>30794</v>
      </c>
      <c r="D443" s="363">
        <v>0.20191992446198839</v>
      </c>
      <c r="E443" s="362">
        <v>8930328720.1100025</v>
      </c>
      <c r="F443" s="363">
        <v>0.18581522943266782</v>
      </c>
      <c r="G443" s="328"/>
    </row>
    <row r="444" spans="1:9" x14ac:dyDescent="0.2">
      <c r="A444" s="238" t="s">
        <v>1900</v>
      </c>
      <c r="C444" s="362">
        <v>121712</v>
      </c>
      <c r="D444" s="363">
        <v>0.79808007553801164</v>
      </c>
      <c r="E444" s="362">
        <v>39129933871.799911</v>
      </c>
      <c r="F444" s="363">
        <v>0.81418477056733218</v>
      </c>
      <c r="G444" s="328"/>
    </row>
    <row r="445" spans="1:9" ht="13.5" thickBot="1" x14ac:dyDescent="0.25">
      <c r="A445" s="240" t="s">
        <v>87</v>
      </c>
      <c r="B445" s="240"/>
      <c r="C445" s="366">
        <v>152506</v>
      </c>
      <c r="D445" s="365">
        <v>1</v>
      </c>
      <c r="E445" s="366">
        <v>48060262591.909912</v>
      </c>
      <c r="F445" s="365">
        <v>1</v>
      </c>
      <c r="G445" s="358"/>
    </row>
    <row r="446" spans="1:9" ht="13.5" thickTop="1" x14ac:dyDescent="0.2">
      <c r="A446" s="240"/>
      <c r="B446" s="240"/>
      <c r="C446" s="356"/>
      <c r="D446" s="358"/>
      <c r="E446" s="356"/>
      <c r="F446" s="358"/>
      <c r="G446" s="358"/>
    </row>
    <row r="447" spans="1:9" x14ac:dyDescent="0.2">
      <c r="A447" s="359" t="s">
        <v>1901</v>
      </c>
      <c r="B447" s="359"/>
      <c r="C447" s="359"/>
      <c r="D447" s="359"/>
      <c r="E447" s="359"/>
      <c r="F447" s="359"/>
      <c r="G447" s="359"/>
      <c r="H447" s="359"/>
      <c r="I447" s="359"/>
    </row>
    <row r="448" spans="1:9" x14ac:dyDescent="0.2">
      <c r="A448" s="246"/>
      <c r="C448" s="361" t="s">
        <v>580</v>
      </c>
      <c r="D448" s="361" t="s">
        <v>1874</v>
      </c>
      <c r="E448" s="361" t="s">
        <v>1875</v>
      </c>
      <c r="F448" s="361" t="s">
        <v>1874</v>
      </c>
      <c r="G448" s="248"/>
    </row>
    <row r="449" spans="1:9" x14ac:dyDescent="0.2">
      <c r="A449" s="238" t="s">
        <v>1902</v>
      </c>
      <c r="C449" s="362">
        <v>28001</v>
      </c>
      <c r="D449" s="363">
        <v>0.18360589091576726</v>
      </c>
      <c r="E449" s="362">
        <v>8908738745.9100075</v>
      </c>
      <c r="F449" s="363">
        <v>0.18536600229499406</v>
      </c>
      <c r="G449" s="328"/>
    </row>
    <row r="450" spans="1:9" x14ac:dyDescent="0.2">
      <c r="A450" s="238" t="s">
        <v>1903</v>
      </c>
      <c r="C450" s="362">
        <v>17980</v>
      </c>
      <c r="D450" s="363">
        <v>0.11789700077374005</v>
      </c>
      <c r="E450" s="362">
        <v>5003468777.4299994</v>
      </c>
      <c r="F450" s="363">
        <v>0.10410822803686126</v>
      </c>
      <c r="G450" s="328"/>
    </row>
    <row r="451" spans="1:9" x14ac:dyDescent="0.2">
      <c r="A451" s="238" t="s">
        <v>1904</v>
      </c>
      <c r="C451" s="362">
        <v>23969</v>
      </c>
      <c r="D451" s="363">
        <v>0.157167586849042</v>
      </c>
      <c r="E451" s="362">
        <v>6436502039.5299978</v>
      </c>
      <c r="F451" s="363">
        <v>0.13392565276190263</v>
      </c>
      <c r="G451" s="328"/>
    </row>
    <row r="452" spans="1:9" x14ac:dyDescent="0.2">
      <c r="A452" s="238" t="s">
        <v>1905</v>
      </c>
      <c r="C452" s="362">
        <v>8931</v>
      </c>
      <c r="D452" s="363">
        <v>5.8561630362084116E-2</v>
      </c>
      <c r="E452" s="362">
        <v>2480628670.8500009</v>
      </c>
      <c r="F452" s="363">
        <v>5.1614962904251084E-2</v>
      </c>
      <c r="G452" s="328"/>
    </row>
    <row r="453" spans="1:9" x14ac:dyDescent="0.2">
      <c r="A453" s="238" t="s">
        <v>1906</v>
      </c>
      <c r="C453" s="362">
        <v>6928</v>
      </c>
      <c r="D453" s="363">
        <v>4.5427720876555673E-2</v>
      </c>
      <c r="E453" s="362">
        <v>1821415885.2399998</v>
      </c>
      <c r="F453" s="363">
        <v>3.7898583715741063E-2</v>
      </c>
      <c r="G453" s="328"/>
    </row>
    <row r="454" spans="1:9" x14ac:dyDescent="0.2">
      <c r="A454" s="238" t="s">
        <v>2027</v>
      </c>
      <c r="C454" s="362">
        <v>2586</v>
      </c>
      <c r="D454" s="363">
        <v>1.6956709899938364E-2</v>
      </c>
      <c r="E454" s="362">
        <v>768357045.35000002</v>
      </c>
      <c r="F454" s="363">
        <v>1.5987366774798641E-2</v>
      </c>
      <c r="G454" s="328"/>
    </row>
    <row r="455" spans="1:9" s="395" customFormat="1" x14ac:dyDescent="0.2">
      <c r="A455" s="395" t="s">
        <v>2028</v>
      </c>
      <c r="C455" s="362">
        <v>5252</v>
      </c>
      <c r="D455" s="363">
        <v>3.4437989325010167E-2</v>
      </c>
      <c r="E455" s="362">
        <v>1789143186.3200002</v>
      </c>
      <c r="F455" s="363">
        <v>3.7227078876201712E-2</v>
      </c>
      <c r="G455" s="328"/>
    </row>
    <row r="456" spans="1:9" s="395" customFormat="1" x14ac:dyDescent="0.2">
      <c r="A456" s="395" t="s">
        <v>2029</v>
      </c>
      <c r="C456" s="362">
        <v>12356</v>
      </c>
      <c r="D456" s="363">
        <v>8.1019763156859409E-2</v>
      </c>
      <c r="E456" s="362">
        <v>3943951114.0299969</v>
      </c>
      <c r="F456" s="363">
        <v>8.2062620995622337E-2</v>
      </c>
      <c r="G456" s="328"/>
    </row>
    <row r="457" spans="1:9" s="395" customFormat="1" x14ac:dyDescent="0.2">
      <c r="A457" s="395" t="s">
        <v>2030</v>
      </c>
      <c r="C457" s="362">
        <v>10103</v>
      </c>
      <c r="D457" s="363">
        <v>6.6246573905288972E-2</v>
      </c>
      <c r="E457" s="362">
        <v>3409003187.6400027</v>
      </c>
      <c r="F457" s="363">
        <v>7.0931846889530747E-2</v>
      </c>
      <c r="G457" s="328"/>
    </row>
    <row r="458" spans="1:9" s="395" customFormat="1" x14ac:dyDescent="0.2">
      <c r="A458" s="395" t="s">
        <v>2031</v>
      </c>
      <c r="C458" s="362">
        <v>36400</v>
      </c>
      <c r="D458" s="363">
        <v>0.23867913393571399</v>
      </c>
      <c r="E458" s="362">
        <v>13499053939.610001</v>
      </c>
      <c r="F458" s="363">
        <v>0.28087765675009652</v>
      </c>
      <c r="G458" s="328"/>
    </row>
    <row r="459" spans="1:9" ht="13.5" thickBot="1" x14ac:dyDescent="0.25">
      <c r="A459" s="240" t="s">
        <v>87</v>
      </c>
      <c r="B459" s="240"/>
      <c r="C459" s="364">
        <v>152506</v>
      </c>
      <c r="D459" s="365">
        <v>1</v>
      </c>
      <c r="E459" s="364">
        <v>48060262591.910004</v>
      </c>
      <c r="F459" s="365">
        <v>1</v>
      </c>
      <c r="G459" s="358"/>
    </row>
    <row r="460" spans="1:9" ht="13.5" thickTop="1" x14ac:dyDescent="0.2"/>
    <row r="461" spans="1:9" x14ac:dyDescent="0.2">
      <c r="A461" s="359" t="s">
        <v>1907</v>
      </c>
      <c r="B461" s="359"/>
      <c r="C461" s="359"/>
      <c r="D461" s="359"/>
      <c r="E461" s="359"/>
      <c r="F461" s="359"/>
      <c r="G461" s="359"/>
      <c r="H461" s="359"/>
      <c r="I461" s="359"/>
    </row>
    <row r="462" spans="1:9" x14ac:dyDescent="0.2">
      <c r="A462" s="246"/>
      <c r="C462" s="361" t="s">
        <v>580</v>
      </c>
      <c r="D462" s="361" t="s">
        <v>1874</v>
      </c>
      <c r="E462" s="361" t="s">
        <v>1875</v>
      </c>
      <c r="F462" s="361" t="s">
        <v>1874</v>
      </c>
      <c r="G462" s="248"/>
    </row>
    <row r="463" spans="1:9" x14ac:dyDescent="0.2">
      <c r="A463" s="238" t="s">
        <v>1908</v>
      </c>
      <c r="C463" s="362">
        <v>13526</v>
      </c>
      <c r="D463" s="363">
        <v>8.869159246193592E-2</v>
      </c>
      <c r="E463" s="362">
        <v>3528818592.2800026</v>
      </c>
      <c r="F463" s="363">
        <v>7.342487123393307E-2</v>
      </c>
      <c r="G463" s="248"/>
    </row>
    <row r="464" spans="1:9" x14ac:dyDescent="0.2">
      <c r="A464" s="238" t="s">
        <v>1909</v>
      </c>
      <c r="C464" s="362">
        <v>18731</v>
      </c>
      <c r="D464" s="363">
        <v>0.12282139719093019</v>
      </c>
      <c r="E464" s="362">
        <v>5336643386.0300045</v>
      </c>
      <c r="F464" s="363">
        <v>0.11104066224824005</v>
      </c>
      <c r="G464" s="328"/>
    </row>
    <row r="465" spans="1:9" x14ac:dyDescent="0.2">
      <c r="A465" s="238" t="s">
        <v>1910</v>
      </c>
      <c r="C465" s="362">
        <v>52125</v>
      </c>
      <c r="D465" s="363">
        <v>0.34178983121975531</v>
      </c>
      <c r="E465" s="362">
        <v>16310581662.77</v>
      </c>
      <c r="F465" s="363">
        <v>0.33937770588701621</v>
      </c>
      <c r="G465" s="328"/>
    </row>
    <row r="466" spans="1:9" x14ac:dyDescent="0.2">
      <c r="A466" s="238" t="s">
        <v>1911</v>
      </c>
      <c r="C466" s="362">
        <v>43762</v>
      </c>
      <c r="D466" s="363">
        <v>0.28695264448611857</v>
      </c>
      <c r="E466" s="362">
        <v>15404543014.919994</v>
      </c>
      <c r="F466" s="363">
        <v>0.32052556902826923</v>
      </c>
      <c r="G466" s="328"/>
    </row>
    <row r="467" spans="1:9" x14ac:dyDescent="0.2">
      <c r="A467" s="238" t="s">
        <v>1912</v>
      </c>
      <c r="C467" s="362">
        <v>12200</v>
      </c>
      <c r="D467" s="363">
        <v>7.9996852582849193E-2</v>
      </c>
      <c r="E467" s="362">
        <v>3721173396.8299994</v>
      </c>
      <c r="F467" s="363">
        <v>7.7427238141149601E-2</v>
      </c>
      <c r="G467" s="328"/>
    </row>
    <row r="468" spans="1:9" x14ac:dyDescent="0.2">
      <c r="A468" s="238" t="s">
        <v>1913</v>
      </c>
      <c r="C468" s="362">
        <v>4972</v>
      </c>
      <c r="D468" s="363">
        <v>3.2601995987043129E-2</v>
      </c>
      <c r="E468" s="362">
        <v>1593449483.2500005</v>
      </c>
      <c r="F468" s="363">
        <v>3.3155238804671583E-2</v>
      </c>
      <c r="G468" s="328"/>
    </row>
    <row r="469" spans="1:9" x14ac:dyDescent="0.2">
      <c r="A469" s="238" t="s">
        <v>1914</v>
      </c>
      <c r="C469" s="362">
        <v>2894</v>
      </c>
      <c r="D469" s="363">
        <v>1.8976302571702096E-2</v>
      </c>
      <c r="E469" s="362">
        <v>954206838.88999987</v>
      </c>
      <c r="F469" s="363">
        <v>1.9854382548684237E-2</v>
      </c>
      <c r="G469" s="328"/>
    </row>
    <row r="470" spans="1:9" x14ac:dyDescent="0.2">
      <c r="A470" s="238" t="s">
        <v>1915</v>
      </c>
      <c r="C470" s="362">
        <v>2632</v>
      </c>
      <c r="D470" s="363">
        <v>1.7258337376890091E-2</v>
      </c>
      <c r="E470" s="362">
        <v>742732272.22000015</v>
      </c>
      <c r="F470" s="363">
        <v>1.5454186726500002E-2</v>
      </c>
      <c r="G470" s="328"/>
    </row>
    <row r="471" spans="1:9" x14ac:dyDescent="0.2">
      <c r="A471" s="238" t="s">
        <v>1916</v>
      </c>
      <c r="C471" s="362">
        <v>1664</v>
      </c>
      <c r="D471" s="363">
        <v>1.0911046122775497E-2</v>
      </c>
      <c r="E471" s="362">
        <v>468113944.71999991</v>
      </c>
      <c r="F471" s="363">
        <v>9.7401453815360063E-3</v>
      </c>
      <c r="G471" s="328"/>
    </row>
    <row r="472" spans="1:9" ht="13.5" thickBot="1" x14ac:dyDescent="0.25">
      <c r="A472" s="240" t="s">
        <v>87</v>
      </c>
      <c r="B472" s="240"/>
      <c r="C472" s="364">
        <v>152506</v>
      </c>
      <c r="D472" s="365">
        <v>1</v>
      </c>
      <c r="E472" s="364">
        <v>48060262591.910004</v>
      </c>
      <c r="F472" s="365">
        <v>1</v>
      </c>
      <c r="G472" s="358"/>
    </row>
    <row r="473" spans="1:9" ht="9" customHeight="1" thickTop="1" x14ac:dyDescent="0.2"/>
    <row r="474" spans="1:9" x14ac:dyDescent="0.2">
      <c r="A474" s="359" t="s">
        <v>1917</v>
      </c>
      <c r="B474" s="359"/>
      <c r="C474" s="359"/>
      <c r="D474" s="359"/>
      <c r="E474" s="359"/>
      <c r="F474" s="359"/>
      <c r="G474" s="359"/>
      <c r="H474" s="359"/>
      <c r="I474" s="359"/>
    </row>
    <row r="475" spans="1:9" x14ac:dyDescent="0.2">
      <c r="A475" s="246"/>
      <c r="C475" s="361" t="s">
        <v>580</v>
      </c>
      <c r="D475" s="361" t="s">
        <v>1874</v>
      </c>
      <c r="E475" s="361" t="s">
        <v>1875</v>
      </c>
      <c r="F475" s="361" t="s">
        <v>1874</v>
      </c>
      <c r="G475" s="367"/>
    </row>
    <row r="476" spans="1:9" x14ac:dyDescent="0.2">
      <c r="A476" s="305" t="s">
        <v>1918</v>
      </c>
      <c r="C476" s="362">
        <v>29204</v>
      </c>
      <c r="D476" s="363">
        <v>0.19149410514996132</v>
      </c>
      <c r="E476" s="362">
        <v>7885300466.5699825</v>
      </c>
      <c r="F476" s="363">
        <v>0.16407110659227653</v>
      </c>
      <c r="G476" s="328"/>
    </row>
    <row r="477" spans="1:9" x14ac:dyDescent="0.2">
      <c r="A477" s="305" t="s">
        <v>1919</v>
      </c>
      <c r="C477" s="362">
        <v>98528</v>
      </c>
      <c r="D477" s="363">
        <v>0.64605982715434151</v>
      </c>
      <c r="E477" s="362">
        <v>32292698670.619526</v>
      </c>
      <c r="F477" s="363">
        <v>0.67192097856027333</v>
      </c>
      <c r="G477" s="328"/>
    </row>
    <row r="478" spans="1:9" x14ac:dyDescent="0.2">
      <c r="A478" s="238" t="s">
        <v>1920</v>
      </c>
      <c r="C478" s="362">
        <v>7941</v>
      </c>
      <c r="D478" s="363">
        <v>5.207008248855783E-2</v>
      </c>
      <c r="E478" s="362">
        <v>2289677353.1199889</v>
      </c>
      <c r="F478" s="363">
        <v>4.7641798642719758E-2</v>
      </c>
      <c r="G478" s="328"/>
    </row>
    <row r="479" spans="1:9" x14ac:dyDescent="0.2">
      <c r="A479" s="238" t="s">
        <v>85</v>
      </c>
      <c r="C479" s="362">
        <v>1280</v>
      </c>
      <c r="D479" s="363">
        <v>8.3931124021349984E-3</v>
      </c>
      <c r="E479" s="362">
        <v>224353934.70000046</v>
      </c>
      <c r="F479" s="363">
        <v>4.6681795437748695E-3</v>
      </c>
      <c r="G479" s="328"/>
    </row>
    <row r="480" spans="1:9" x14ac:dyDescent="0.2">
      <c r="A480" s="238" t="s">
        <v>1921</v>
      </c>
      <c r="C480" s="362">
        <v>8157</v>
      </c>
      <c r="D480" s="363">
        <v>5.3486420206418112E-2</v>
      </c>
      <c r="E480" s="362">
        <v>2810052562.9300027</v>
      </c>
      <c r="F480" s="363">
        <v>5.8469355167506919E-2</v>
      </c>
      <c r="G480" s="328"/>
    </row>
    <row r="481" spans="1:9" x14ac:dyDescent="0.2">
      <c r="A481" s="238" t="s">
        <v>1922</v>
      </c>
      <c r="C481" s="362">
        <v>7396</v>
      </c>
      <c r="D481" s="363">
        <v>4.8496452598586287E-2</v>
      </c>
      <c r="E481" s="362">
        <v>2558179603.9700017</v>
      </c>
      <c r="F481" s="363">
        <v>5.3228581493448765E-2</v>
      </c>
      <c r="G481" s="328"/>
    </row>
    <row r="482" spans="1:9" ht="13.5" thickBot="1" x14ac:dyDescent="0.25">
      <c r="A482" s="240" t="s">
        <v>87</v>
      </c>
      <c r="B482" s="240"/>
      <c r="C482" s="364">
        <v>152506</v>
      </c>
      <c r="D482" s="365">
        <v>1.0000000000000002</v>
      </c>
      <c r="E482" s="364">
        <v>48060262591.909492</v>
      </c>
      <c r="F482" s="365">
        <v>1.0000000000000002</v>
      </c>
      <c r="G482" s="358"/>
    </row>
    <row r="483" spans="1:9" ht="7.5" customHeight="1" thickTop="1" x14ac:dyDescent="0.2"/>
    <row r="484" spans="1:9" x14ac:dyDescent="0.2">
      <c r="A484" s="359" t="s">
        <v>1923</v>
      </c>
      <c r="B484" s="359"/>
      <c r="C484" s="359"/>
      <c r="D484" s="359"/>
      <c r="E484" s="359"/>
      <c r="F484" s="359"/>
      <c r="G484" s="359"/>
      <c r="H484" s="359"/>
      <c r="I484" s="359"/>
    </row>
    <row r="485" spans="1:9" ht="15.75" customHeight="1" x14ac:dyDescent="0.2">
      <c r="A485" s="238" t="s">
        <v>1924</v>
      </c>
    </row>
    <row r="486" spans="1:9" ht="9.75" customHeight="1" x14ac:dyDescent="0.2"/>
    <row r="487" spans="1:9" x14ac:dyDescent="0.2">
      <c r="A487" s="240" t="s">
        <v>1925</v>
      </c>
    </row>
    <row r="488" spans="1:9" x14ac:dyDescent="0.2">
      <c r="A488" s="240" t="s">
        <v>1926</v>
      </c>
    </row>
    <row r="489" spans="1:9" x14ac:dyDescent="0.2">
      <c r="A489" s="305" t="s">
        <v>1927</v>
      </c>
      <c r="C489" s="361" t="s">
        <v>1928</v>
      </c>
      <c r="D489" s="361" t="s">
        <v>1929</v>
      </c>
      <c r="E489" s="361" t="s">
        <v>1930</v>
      </c>
      <c r="F489" s="361" t="s">
        <v>1931</v>
      </c>
      <c r="G489" s="361" t="s">
        <v>1932</v>
      </c>
      <c r="H489" s="361" t="s">
        <v>85</v>
      </c>
      <c r="I489" s="361" t="s">
        <v>87</v>
      </c>
    </row>
    <row r="490" spans="1:9" x14ac:dyDescent="0.2">
      <c r="A490" s="238" t="s">
        <v>1933</v>
      </c>
      <c r="C490" s="362">
        <v>666927431.52999997</v>
      </c>
      <c r="D490" s="362">
        <v>135138683.88</v>
      </c>
      <c r="E490" s="362">
        <v>1763577949.7</v>
      </c>
      <c r="F490" s="362">
        <v>130731449.48999999</v>
      </c>
      <c r="G490" s="362">
        <v>67190106.769999996</v>
      </c>
      <c r="H490" s="362">
        <v>0</v>
      </c>
      <c r="I490" s="362">
        <v>2763565621.3699999</v>
      </c>
    </row>
    <row r="491" spans="1:9" x14ac:dyDescent="0.2">
      <c r="A491" s="238" t="s">
        <v>1934</v>
      </c>
      <c r="C491" s="362">
        <v>1181326507.48</v>
      </c>
      <c r="D491" s="362">
        <v>278513461.94</v>
      </c>
      <c r="E491" s="362">
        <v>3680022458.0500002</v>
      </c>
      <c r="F491" s="362">
        <v>326683318.11000001</v>
      </c>
      <c r="G491" s="362">
        <v>196522303.84999999</v>
      </c>
      <c r="H491" s="362">
        <v>0</v>
      </c>
      <c r="I491" s="362">
        <v>5663068049.4300003</v>
      </c>
    </row>
    <row r="492" spans="1:9" x14ac:dyDescent="0.2">
      <c r="A492" s="238" t="s">
        <v>1935</v>
      </c>
      <c r="C492" s="362">
        <v>1399463622</v>
      </c>
      <c r="D492" s="362">
        <v>581490828.69000006</v>
      </c>
      <c r="E492" s="362">
        <v>4919237444.4799995</v>
      </c>
      <c r="F492" s="362">
        <v>794508031.76999998</v>
      </c>
      <c r="G492" s="362">
        <v>312190477.48000002</v>
      </c>
      <c r="H492" s="362">
        <v>0</v>
      </c>
      <c r="I492" s="362">
        <v>8006890404.4200001</v>
      </c>
    </row>
    <row r="493" spans="1:9" x14ac:dyDescent="0.2">
      <c r="A493" s="238" t="s">
        <v>1936</v>
      </c>
      <c r="C493" s="362">
        <v>1579287873.5799999</v>
      </c>
      <c r="D493" s="362">
        <v>1070031286.3099999</v>
      </c>
      <c r="E493" s="362">
        <v>5574605461.2799997</v>
      </c>
      <c r="F493" s="362">
        <v>782723240.36000001</v>
      </c>
      <c r="G493" s="362">
        <v>438071773.50999999</v>
      </c>
      <c r="H493" s="362">
        <v>0</v>
      </c>
      <c r="I493" s="362">
        <v>9444719635.0400009</v>
      </c>
    </row>
    <row r="494" spans="1:9" x14ac:dyDescent="0.2">
      <c r="A494" s="238" t="s">
        <v>1937</v>
      </c>
      <c r="C494" s="362">
        <v>787336755.32000005</v>
      </c>
      <c r="D494" s="362">
        <v>783184314.77999997</v>
      </c>
      <c r="E494" s="362">
        <v>2493170552.8600001</v>
      </c>
      <c r="F494" s="362">
        <v>359931680.63</v>
      </c>
      <c r="G494" s="362">
        <v>319336294.80000001</v>
      </c>
      <c r="H494" s="362">
        <v>0</v>
      </c>
      <c r="I494" s="362">
        <v>4742959598.3900003</v>
      </c>
    </row>
    <row r="495" spans="1:9" x14ac:dyDescent="0.2">
      <c r="A495" s="238" t="s">
        <v>1938</v>
      </c>
      <c r="C495" s="362">
        <v>625424379.26999998</v>
      </c>
      <c r="D495" s="362">
        <v>715511344.74000001</v>
      </c>
      <c r="E495" s="362">
        <v>2332748581.71</v>
      </c>
      <c r="F495" s="362">
        <v>308464876.14999998</v>
      </c>
      <c r="G495" s="362">
        <v>345632453.69999999</v>
      </c>
      <c r="H495" s="362">
        <v>0</v>
      </c>
      <c r="I495" s="362">
        <v>4327781635.5700006</v>
      </c>
    </row>
    <row r="496" spans="1:9" x14ac:dyDescent="0.2">
      <c r="A496" s="238" t="s">
        <v>1939</v>
      </c>
      <c r="B496" s="240"/>
      <c r="C496" s="362">
        <v>430790815.22000003</v>
      </c>
      <c r="D496" s="362">
        <v>716295705.95000005</v>
      </c>
      <c r="E496" s="362">
        <v>2130841712.3299999</v>
      </c>
      <c r="F496" s="362">
        <v>269777122.63</v>
      </c>
      <c r="G496" s="362">
        <v>200177797.31999999</v>
      </c>
      <c r="H496" s="362">
        <v>0</v>
      </c>
      <c r="I496" s="362">
        <v>3747883153.4500003</v>
      </c>
    </row>
    <row r="497" spans="1:9" x14ac:dyDescent="0.2">
      <c r="A497" s="238" t="s">
        <v>1940</v>
      </c>
      <c r="C497" s="362">
        <v>326090784.58999997</v>
      </c>
      <c r="D497" s="362">
        <v>512263203.23000002</v>
      </c>
      <c r="E497" s="362">
        <v>1715083806.0799999</v>
      </c>
      <c r="F497" s="362">
        <v>245425851.00999999</v>
      </c>
      <c r="G497" s="362">
        <v>162425573.91999999</v>
      </c>
      <c r="H497" s="362">
        <v>0</v>
      </c>
      <c r="I497" s="362">
        <v>2961289218.8299999</v>
      </c>
    </row>
    <row r="498" spans="1:9" x14ac:dyDescent="0.2">
      <c r="A498" s="238" t="s">
        <v>1941</v>
      </c>
      <c r="C498" s="362">
        <v>325032056.69</v>
      </c>
      <c r="D498" s="362">
        <v>402487267.04000002</v>
      </c>
      <c r="E498" s="362">
        <v>1370113439.1300001</v>
      </c>
      <c r="F498" s="362">
        <v>219344393.94</v>
      </c>
      <c r="G498" s="362">
        <v>148192861.81</v>
      </c>
      <c r="H498" s="362">
        <v>0</v>
      </c>
      <c r="I498" s="362">
        <v>2465170018.6100001</v>
      </c>
    </row>
    <row r="499" spans="1:9" x14ac:dyDescent="0.2">
      <c r="A499" s="238" t="s">
        <v>1942</v>
      </c>
      <c r="C499" s="362">
        <v>228276353.96000001</v>
      </c>
      <c r="D499" s="362">
        <v>210788939.59</v>
      </c>
      <c r="E499" s="362">
        <v>1593552572.1500001</v>
      </c>
      <c r="F499" s="362">
        <v>179898811.41999999</v>
      </c>
      <c r="G499" s="362">
        <v>118342844.92</v>
      </c>
      <c r="H499" s="362">
        <v>0</v>
      </c>
      <c r="I499" s="362">
        <v>2330859522.04</v>
      </c>
    </row>
    <row r="500" spans="1:9" x14ac:dyDescent="0.2">
      <c r="A500" s="238" t="s">
        <v>1943</v>
      </c>
      <c r="C500" s="368">
        <v>60583216.979999997</v>
      </c>
      <c r="D500" s="368">
        <v>104258900.91</v>
      </c>
      <c r="E500" s="368">
        <v>1248440094.3199999</v>
      </c>
      <c r="F500" s="368">
        <v>21796863.59</v>
      </c>
      <c r="G500" s="368">
        <v>37860803.920000002</v>
      </c>
      <c r="H500" s="368">
        <v>0</v>
      </c>
      <c r="I500" s="368">
        <v>1472939879.72</v>
      </c>
    </row>
    <row r="501" spans="1:9" x14ac:dyDescent="0.2">
      <c r="A501" s="238" t="s">
        <v>87</v>
      </c>
      <c r="C501" s="323">
        <v>7610539796.6199999</v>
      </c>
      <c r="D501" s="323">
        <v>5509963937.0600004</v>
      </c>
      <c r="E501" s="323">
        <v>28821394072.09</v>
      </c>
      <c r="F501" s="323">
        <v>3639285639.1000009</v>
      </c>
      <c r="G501" s="323">
        <v>2345943292.0000005</v>
      </c>
      <c r="H501" s="323">
        <v>0</v>
      </c>
      <c r="I501" s="323">
        <v>47927126736.870003</v>
      </c>
    </row>
    <row r="502" spans="1:9" x14ac:dyDescent="0.2">
      <c r="C502" s="323"/>
      <c r="D502" s="323"/>
      <c r="E502" s="323"/>
      <c r="F502" s="323"/>
      <c r="G502" s="323"/>
      <c r="H502" s="323"/>
      <c r="I502" s="323"/>
    </row>
    <row r="503" spans="1:9" x14ac:dyDescent="0.2">
      <c r="A503" s="240" t="s">
        <v>1925</v>
      </c>
      <c r="C503" s="323"/>
      <c r="D503" s="323"/>
      <c r="E503" s="323"/>
      <c r="F503" s="323"/>
      <c r="G503" s="323"/>
      <c r="H503" s="323"/>
      <c r="I503" s="323"/>
    </row>
    <row r="504" spans="1:9" x14ac:dyDescent="0.2">
      <c r="A504" s="240" t="s">
        <v>1944</v>
      </c>
    </row>
    <row r="505" spans="1:9" x14ac:dyDescent="0.2">
      <c r="A505" s="305" t="s">
        <v>1927</v>
      </c>
      <c r="C505" s="361" t="s">
        <v>1928</v>
      </c>
      <c r="D505" s="361" t="s">
        <v>1929</v>
      </c>
      <c r="E505" s="361" t="s">
        <v>1930</v>
      </c>
      <c r="F505" s="361" t="s">
        <v>1931</v>
      </c>
      <c r="G505" s="361" t="s">
        <v>1932</v>
      </c>
      <c r="H505" s="361" t="s">
        <v>85</v>
      </c>
      <c r="I505" s="361" t="s">
        <v>87</v>
      </c>
    </row>
    <row r="506" spans="1:9" x14ac:dyDescent="0.2">
      <c r="A506" s="238" t="s">
        <v>1933</v>
      </c>
      <c r="C506" s="362">
        <v>662459.91</v>
      </c>
      <c r="D506" s="362">
        <v>295408.09000000003</v>
      </c>
      <c r="E506" s="362">
        <v>1345662.83</v>
      </c>
      <c r="F506" s="362">
        <v>136437.18</v>
      </c>
      <c r="G506" s="362">
        <v>72009.350000000006</v>
      </c>
      <c r="H506" s="362">
        <v>0</v>
      </c>
      <c r="I506" s="323">
        <v>2511977.3600000003</v>
      </c>
    </row>
    <row r="507" spans="1:9" x14ac:dyDescent="0.2">
      <c r="A507" s="238" t="s">
        <v>1934</v>
      </c>
      <c r="C507" s="362">
        <v>3778998.88</v>
      </c>
      <c r="D507" s="362">
        <v>235551.83</v>
      </c>
      <c r="E507" s="362">
        <v>4555588.8600000003</v>
      </c>
      <c r="F507" s="362">
        <v>175643.98</v>
      </c>
      <c r="G507" s="362">
        <v>97120.51</v>
      </c>
      <c r="H507" s="362">
        <v>0</v>
      </c>
      <c r="I507" s="323">
        <v>8842904.0600000005</v>
      </c>
    </row>
    <row r="508" spans="1:9" x14ac:dyDescent="0.2">
      <c r="A508" s="238" t="s">
        <v>1935</v>
      </c>
      <c r="C508" s="362">
        <v>3565932.39</v>
      </c>
      <c r="D508" s="362">
        <v>583843.03</v>
      </c>
      <c r="E508" s="362">
        <v>6205782.0199999996</v>
      </c>
      <c r="F508" s="362">
        <v>2044257.69</v>
      </c>
      <c r="G508" s="362">
        <v>2021984.82</v>
      </c>
      <c r="H508" s="362">
        <v>0</v>
      </c>
      <c r="I508" s="323">
        <v>14421799.949999999</v>
      </c>
    </row>
    <row r="509" spans="1:9" x14ac:dyDescent="0.2">
      <c r="A509" s="238" t="s">
        <v>1936</v>
      </c>
      <c r="C509" s="362">
        <v>3234776.77</v>
      </c>
      <c r="D509" s="362">
        <v>1743030.09</v>
      </c>
      <c r="E509" s="362">
        <v>11612919.210000001</v>
      </c>
      <c r="F509" s="362">
        <v>2134939.5499999998</v>
      </c>
      <c r="G509" s="362">
        <v>655681.84</v>
      </c>
      <c r="H509" s="362">
        <v>0</v>
      </c>
      <c r="I509" s="323">
        <v>19381347.460000001</v>
      </c>
    </row>
    <row r="510" spans="1:9" x14ac:dyDescent="0.2">
      <c r="A510" s="238" t="s">
        <v>1937</v>
      </c>
      <c r="C510" s="362">
        <v>470502.57</v>
      </c>
      <c r="D510" s="362">
        <v>2027539.04</v>
      </c>
      <c r="E510" s="362">
        <v>5287671.74</v>
      </c>
      <c r="F510" s="362">
        <v>204289.11</v>
      </c>
      <c r="G510" s="362">
        <v>248611.13</v>
      </c>
      <c r="H510" s="362">
        <v>0</v>
      </c>
      <c r="I510" s="323">
        <v>8238613.5899999999</v>
      </c>
    </row>
    <row r="511" spans="1:9" x14ac:dyDescent="0.2">
      <c r="A511" s="238" t="s">
        <v>1938</v>
      </c>
      <c r="C511" s="362">
        <v>0</v>
      </c>
      <c r="D511" s="362">
        <v>1123973.67</v>
      </c>
      <c r="E511" s="362">
        <v>2609086.7200000002</v>
      </c>
      <c r="F511" s="362">
        <v>329414.89</v>
      </c>
      <c r="G511" s="362">
        <v>500793.48</v>
      </c>
      <c r="H511" s="362">
        <v>0</v>
      </c>
      <c r="I511" s="323">
        <v>4563268.76</v>
      </c>
    </row>
    <row r="512" spans="1:9" x14ac:dyDescent="0.2">
      <c r="A512" s="238" t="s">
        <v>1939</v>
      </c>
      <c r="B512" s="240"/>
      <c r="C512" s="362">
        <v>239545.72</v>
      </c>
      <c r="D512" s="362">
        <v>1034183.04</v>
      </c>
      <c r="E512" s="362">
        <v>5948498.0599999996</v>
      </c>
      <c r="F512" s="362">
        <v>671724.85</v>
      </c>
      <c r="G512" s="362">
        <v>484278.28</v>
      </c>
      <c r="H512" s="362">
        <v>0</v>
      </c>
      <c r="I512" s="323">
        <v>8378229.9499999993</v>
      </c>
    </row>
    <row r="513" spans="1:9" x14ac:dyDescent="0.2">
      <c r="A513" s="238" t="s">
        <v>1940</v>
      </c>
      <c r="C513" s="362">
        <v>0</v>
      </c>
      <c r="D513" s="362">
        <v>255343.66</v>
      </c>
      <c r="E513" s="362">
        <v>4025830.82</v>
      </c>
      <c r="F513" s="362">
        <v>1009256.42</v>
      </c>
      <c r="G513" s="362">
        <v>0</v>
      </c>
      <c r="H513" s="362">
        <v>0</v>
      </c>
      <c r="I513" s="323">
        <v>5290430.8999999994</v>
      </c>
    </row>
    <row r="514" spans="1:9" x14ac:dyDescent="0.2">
      <c r="A514" s="238" t="s">
        <v>1941</v>
      </c>
      <c r="C514" s="362">
        <v>0</v>
      </c>
      <c r="D514" s="362">
        <v>110743.27</v>
      </c>
      <c r="E514" s="362">
        <v>812441.76</v>
      </c>
      <c r="F514" s="362">
        <v>1883823.14</v>
      </c>
      <c r="G514" s="362">
        <v>207764.29</v>
      </c>
      <c r="H514" s="362">
        <v>0</v>
      </c>
      <c r="I514" s="323">
        <v>3014772.46</v>
      </c>
    </row>
    <row r="515" spans="1:9" x14ac:dyDescent="0.2">
      <c r="A515" s="238" t="s">
        <v>1942</v>
      </c>
      <c r="C515" s="362">
        <v>0</v>
      </c>
      <c r="D515" s="362">
        <v>0</v>
      </c>
      <c r="E515" s="362">
        <v>694700.86</v>
      </c>
      <c r="F515" s="362">
        <v>368387.34</v>
      </c>
      <c r="G515" s="362">
        <v>0</v>
      </c>
      <c r="H515" s="362">
        <v>0</v>
      </c>
      <c r="I515" s="323">
        <v>1063088.2</v>
      </c>
    </row>
    <row r="516" spans="1:9" x14ac:dyDescent="0.2">
      <c r="A516" s="238" t="s">
        <v>1943</v>
      </c>
      <c r="C516" s="368">
        <v>0</v>
      </c>
      <c r="D516" s="368">
        <v>0</v>
      </c>
      <c r="E516" s="368">
        <v>837355.63</v>
      </c>
      <c r="F516" s="368">
        <v>0</v>
      </c>
      <c r="G516" s="368">
        <v>117417.47</v>
      </c>
      <c r="H516" s="368">
        <v>0</v>
      </c>
      <c r="I516" s="368">
        <v>954773.1</v>
      </c>
    </row>
    <row r="517" spans="1:9" x14ac:dyDescent="0.2">
      <c r="A517" s="238" t="s">
        <v>87</v>
      </c>
      <c r="C517" s="323">
        <v>11952216.24</v>
      </c>
      <c r="D517" s="323">
        <v>7409615.7199999997</v>
      </c>
      <c r="E517" s="323">
        <v>43935538.510000005</v>
      </c>
      <c r="F517" s="323">
        <v>8958174.1500000004</v>
      </c>
      <c r="G517" s="323">
        <v>4405661.17</v>
      </c>
      <c r="H517" s="323">
        <v>0</v>
      </c>
      <c r="I517" s="323">
        <v>76661205.790000007</v>
      </c>
    </row>
    <row r="518" spans="1:9" x14ac:dyDescent="0.2">
      <c r="C518" s="323"/>
      <c r="D518" s="323"/>
      <c r="E518" s="323"/>
      <c r="F518" s="323"/>
      <c r="G518" s="323"/>
      <c r="H518" s="323"/>
      <c r="I518" s="323"/>
    </row>
    <row r="519" spans="1:9" x14ac:dyDescent="0.2">
      <c r="A519" s="240" t="s">
        <v>1925</v>
      </c>
      <c r="C519" s="323"/>
      <c r="D519" s="323"/>
      <c r="E519" s="323"/>
      <c r="F519" s="323"/>
      <c r="G519" s="323"/>
      <c r="H519" s="323"/>
      <c r="I519" s="323"/>
    </row>
    <row r="520" spans="1:9" x14ac:dyDescent="0.2">
      <c r="A520" s="240" t="s">
        <v>1945</v>
      </c>
    </row>
    <row r="521" spans="1:9" x14ac:dyDescent="0.2">
      <c r="A521" s="305" t="s">
        <v>1927</v>
      </c>
      <c r="C521" s="361" t="s">
        <v>1928</v>
      </c>
      <c r="D521" s="361" t="s">
        <v>1929</v>
      </c>
      <c r="E521" s="361" t="s">
        <v>1930</v>
      </c>
      <c r="F521" s="361" t="s">
        <v>1931</v>
      </c>
      <c r="G521" s="361" t="s">
        <v>1932</v>
      </c>
      <c r="H521" s="361" t="s">
        <v>85</v>
      </c>
      <c r="I521" s="361" t="s">
        <v>87</v>
      </c>
    </row>
    <row r="522" spans="1:9" x14ac:dyDescent="0.2">
      <c r="A522" s="238" t="s">
        <v>1933</v>
      </c>
      <c r="C522" s="362">
        <v>530557.78</v>
      </c>
      <c r="D522" s="362">
        <v>19908.22</v>
      </c>
      <c r="E522" s="362">
        <v>439948.76</v>
      </c>
      <c r="F522" s="362">
        <v>0</v>
      </c>
      <c r="G522" s="362">
        <v>0</v>
      </c>
      <c r="H522" s="362">
        <v>0</v>
      </c>
      <c r="I522" s="323">
        <v>990414.76</v>
      </c>
    </row>
    <row r="523" spans="1:9" x14ac:dyDescent="0.2">
      <c r="A523" s="238" t="s">
        <v>1934</v>
      </c>
      <c r="C523" s="362">
        <v>0</v>
      </c>
      <c r="D523" s="362">
        <v>552245.81999999995</v>
      </c>
      <c r="E523" s="362">
        <v>2095776.47</v>
      </c>
      <c r="F523" s="362">
        <v>200214.87</v>
      </c>
      <c r="G523" s="362">
        <v>685644.31</v>
      </c>
      <c r="H523" s="362">
        <v>0</v>
      </c>
      <c r="I523" s="323">
        <v>3533881.47</v>
      </c>
    </row>
    <row r="524" spans="1:9" x14ac:dyDescent="0.2">
      <c r="A524" s="238" t="s">
        <v>1935</v>
      </c>
      <c r="C524" s="362">
        <v>2384811.92</v>
      </c>
      <c r="D524" s="362">
        <v>1778684.43</v>
      </c>
      <c r="E524" s="362">
        <v>2663577.5699999998</v>
      </c>
      <c r="F524" s="362">
        <v>1122171.6299999999</v>
      </c>
      <c r="G524" s="362">
        <v>1032108.05</v>
      </c>
      <c r="H524" s="362">
        <v>0</v>
      </c>
      <c r="I524" s="323">
        <v>8981353.5999999996</v>
      </c>
    </row>
    <row r="525" spans="1:9" x14ac:dyDescent="0.2">
      <c r="A525" s="238" t="s">
        <v>1936</v>
      </c>
      <c r="C525" s="362">
        <v>254180.8</v>
      </c>
      <c r="D525" s="362">
        <v>173471.43</v>
      </c>
      <c r="E525" s="362">
        <v>4304049.55</v>
      </c>
      <c r="F525" s="362">
        <v>1064141.57</v>
      </c>
      <c r="G525" s="362">
        <v>70257.47</v>
      </c>
      <c r="H525" s="362">
        <v>0</v>
      </c>
      <c r="I525" s="323">
        <v>5866100.8199999994</v>
      </c>
    </row>
    <row r="526" spans="1:9" x14ac:dyDescent="0.2">
      <c r="A526" s="238" t="s">
        <v>1937</v>
      </c>
      <c r="C526" s="362">
        <v>321771.90999999997</v>
      </c>
      <c r="D526" s="362">
        <v>660643.9</v>
      </c>
      <c r="E526" s="362">
        <v>863229.25</v>
      </c>
      <c r="F526" s="362">
        <v>0</v>
      </c>
      <c r="G526" s="362">
        <v>1249286.78</v>
      </c>
      <c r="H526" s="362">
        <v>0</v>
      </c>
      <c r="I526" s="323">
        <v>3094931.84</v>
      </c>
    </row>
    <row r="527" spans="1:9" x14ac:dyDescent="0.2">
      <c r="A527" s="238" t="s">
        <v>1938</v>
      </c>
      <c r="C527" s="362">
        <v>542729.29</v>
      </c>
      <c r="D527" s="362">
        <v>255909.8</v>
      </c>
      <c r="E527" s="362">
        <v>0</v>
      </c>
      <c r="F527" s="362">
        <v>181334.19</v>
      </c>
      <c r="G527" s="362">
        <v>39571.949999999997</v>
      </c>
      <c r="H527" s="362">
        <v>0</v>
      </c>
      <c r="I527" s="323">
        <v>1019545.23</v>
      </c>
    </row>
    <row r="528" spans="1:9" x14ac:dyDescent="0.2">
      <c r="A528" s="238" t="s">
        <v>1939</v>
      </c>
      <c r="B528" s="240"/>
      <c r="C528" s="362">
        <v>0</v>
      </c>
      <c r="D528" s="362">
        <v>140725.46</v>
      </c>
      <c r="E528" s="362">
        <v>1403184.67</v>
      </c>
      <c r="F528" s="362">
        <v>0</v>
      </c>
      <c r="G528" s="362">
        <v>0</v>
      </c>
      <c r="H528" s="362">
        <v>0</v>
      </c>
      <c r="I528" s="323">
        <v>1543910.13</v>
      </c>
    </row>
    <row r="529" spans="1:9" x14ac:dyDescent="0.2">
      <c r="A529" s="238" t="s">
        <v>1940</v>
      </c>
      <c r="C529" s="362">
        <v>0</v>
      </c>
      <c r="D529" s="362">
        <v>238146.84</v>
      </c>
      <c r="E529" s="362">
        <v>0</v>
      </c>
      <c r="F529" s="362">
        <v>0</v>
      </c>
      <c r="G529" s="362">
        <v>0</v>
      </c>
      <c r="H529" s="362">
        <v>0</v>
      </c>
      <c r="I529" s="323">
        <v>238146.84</v>
      </c>
    </row>
    <row r="530" spans="1:9" x14ac:dyDescent="0.2">
      <c r="A530" s="238" t="s">
        <v>1941</v>
      </c>
      <c r="C530" s="362">
        <v>0</v>
      </c>
      <c r="D530" s="362">
        <v>169561.11</v>
      </c>
      <c r="E530" s="362">
        <v>1017207.7</v>
      </c>
      <c r="F530" s="362">
        <v>0</v>
      </c>
      <c r="G530" s="362">
        <v>281003.25</v>
      </c>
      <c r="H530" s="362">
        <v>0</v>
      </c>
      <c r="I530" s="323">
        <v>1467772.06</v>
      </c>
    </row>
    <row r="531" spans="1:9" x14ac:dyDescent="0.2">
      <c r="A531" s="238" t="s">
        <v>1942</v>
      </c>
      <c r="C531" s="362">
        <v>0</v>
      </c>
      <c r="D531" s="362">
        <v>0</v>
      </c>
      <c r="E531" s="362">
        <v>1276272.94</v>
      </c>
      <c r="F531" s="362">
        <v>0</v>
      </c>
      <c r="G531" s="362">
        <v>0</v>
      </c>
      <c r="H531" s="362">
        <v>0</v>
      </c>
      <c r="I531" s="323">
        <v>1276272.94</v>
      </c>
    </row>
    <row r="532" spans="1:9" x14ac:dyDescent="0.2">
      <c r="A532" s="238" t="s">
        <v>1943</v>
      </c>
      <c r="C532" s="368">
        <v>0</v>
      </c>
      <c r="D532" s="368">
        <v>287515.25</v>
      </c>
      <c r="E532" s="368">
        <v>639200</v>
      </c>
      <c r="F532" s="368">
        <v>0</v>
      </c>
      <c r="G532" s="368">
        <v>0</v>
      </c>
      <c r="H532" s="368">
        <v>0</v>
      </c>
      <c r="I532" s="368">
        <v>926715.25</v>
      </c>
    </row>
    <row r="533" spans="1:9" x14ac:dyDescent="0.2">
      <c r="A533" s="238" t="s">
        <v>87</v>
      </c>
      <c r="C533" s="323">
        <v>4034051.7</v>
      </c>
      <c r="D533" s="323">
        <v>4276812.26</v>
      </c>
      <c r="E533" s="323">
        <v>14702446.909999998</v>
      </c>
      <c r="F533" s="323">
        <v>2567862.2600000002</v>
      </c>
      <c r="G533" s="323">
        <v>3357871.8100000005</v>
      </c>
      <c r="H533" s="323">
        <v>0</v>
      </c>
      <c r="I533" s="323">
        <v>28939044.939999998</v>
      </c>
    </row>
    <row r="534" spans="1:9" x14ac:dyDescent="0.2">
      <c r="C534" s="362"/>
      <c r="D534" s="362"/>
      <c r="E534" s="362"/>
      <c r="F534" s="362"/>
      <c r="G534" s="362"/>
      <c r="H534" s="362"/>
      <c r="I534" s="362"/>
    </row>
    <row r="535" spans="1:9" x14ac:dyDescent="0.2">
      <c r="A535" s="240" t="s">
        <v>1925</v>
      </c>
    </row>
    <row r="536" spans="1:9" x14ac:dyDescent="0.2">
      <c r="A536" s="240" t="s">
        <v>1946</v>
      </c>
    </row>
    <row r="537" spans="1:9" x14ac:dyDescent="0.2">
      <c r="A537" s="305" t="s">
        <v>1927</v>
      </c>
      <c r="C537" s="361" t="s">
        <v>1928</v>
      </c>
      <c r="D537" s="361" t="s">
        <v>1929</v>
      </c>
      <c r="E537" s="361" t="s">
        <v>1930</v>
      </c>
      <c r="F537" s="361" t="s">
        <v>1931</v>
      </c>
      <c r="G537" s="361" t="s">
        <v>1932</v>
      </c>
      <c r="H537" s="361" t="s">
        <v>85</v>
      </c>
      <c r="I537" s="361" t="s">
        <v>87</v>
      </c>
    </row>
    <row r="538" spans="1:9" x14ac:dyDescent="0.2">
      <c r="A538" s="238" t="s">
        <v>1933</v>
      </c>
      <c r="C538" s="362">
        <v>87600.58</v>
      </c>
      <c r="D538" s="362">
        <v>314751.13</v>
      </c>
      <c r="E538" s="362">
        <v>656334.21</v>
      </c>
      <c r="F538" s="362">
        <v>0</v>
      </c>
      <c r="G538" s="362">
        <v>33054.080000000002</v>
      </c>
      <c r="H538" s="362">
        <v>0</v>
      </c>
      <c r="I538" s="323">
        <v>1091740</v>
      </c>
    </row>
    <row r="539" spans="1:9" x14ac:dyDescent="0.2">
      <c r="A539" s="238" t="s">
        <v>1934</v>
      </c>
      <c r="C539" s="362">
        <v>349106.29</v>
      </c>
      <c r="D539" s="362">
        <v>131364.75</v>
      </c>
      <c r="E539" s="362">
        <v>897533.45</v>
      </c>
      <c r="F539" s="362">
        <v>475667.52</v>
      </c>
      <c r="G539" s="362">
        <v>0</v>
      </c>
      <c r="H539" s="362">
        <v>0</v>
      </c>
      <c r="I539" s="323">
        <v>1853672.01</v>
      </c>
    </row>
    <row r="540" spans="1:9" x14ac:dyDescent="0.2">
      <c r="A540" s="238" t="s">
        <v>1935</v>
      </c>
      <c r="C540" s="362">
        <v>95421.87</v>
      </c>
      <c r="D540" s="362">
        <v>195093.23</v>
      </c>
      <c r="E540" s="362">
        <v>5497597.7800000003</v>
      </c>
      <c r="F540" s="362">
        <v>705406.88</v>
      </c>
      <c r="G540" s="362">
        <v>156327.04999999999</v>
      </c>
      <c r="H540" s="362">
        <v>0</v>
      </c>
      <c r="I540" s="323">
        <v>6649846.8099999996</v>
      </c>
    </row>
    <row r="541" spans="1:9" x14ac:dyDescent="0.2">
      <c r="A541" s="238" t="s">
        <v>1936</v>
      </c>
      <c r="C541" s="362">
        <v>777541.04</v>
      </c>
      <c r="D541" s="362">
        <v>500507.33</v>
      </c>
      <c r="E541" s="362">
        <v>3846856.07</v>
      </c>
      <c r="F541" s="362">
        <v>608596.14</v>
      </c>
      <c r="G541" s="362">
        <v>222427.33</v>
      </c>
      <c r="H541" s="362">
        <v>0</v>
      </c>
      <c r="I541" s="323">
        <v>5955927.9099999992</v>
      </c>
    </row>
    <row r="542" spans="1:9" x14ac:dyDescent="0.2">
      <c r="A542" s="238" t="s">
        <v>1937</v>
      </c>
      <c r="C542" s="362">
        <v>0</v>
      </c>
      <c r="D542" s="362">
        <v>781325.79</v>
      </c>
      <c r="E542" s="362">
        <v>1422116.88</v>
      </c>
      <c r="F542" s="362">
        <v>305173.88</v>
      </c>
      <c r="G542" s="362">
        <v>226480.2</v>
      </c>
      <c r="H542" s="362">
        <v>0</v>
      </c>
      <c r="I542" s="323">
        <v>2735096.75</v>
      </c>
    </row>
    <row r="543" spans="1:9" x14ac:dyDescent="0.2">
      <c r="A543" s="238" t="s">
        <v>1938</v>
      </c>
      <c r="C543" s="362">
        <v>250423.73</v>
      </c>
      <c r="D543" s="362">
        <v>832360.74</v>
      </c>
      <c r="E543" s="362">
        <v>1400785.6</v>
      </c>
      <c r="F543" s="362">
        <v>1085183.3</v>
      </c>
      <c r="G543" s="362">
        <v>0</v>
      </c>
      <c r="H543" s="362">
        <v>0</v>
      </c>
      <c r="I543" s="323">
        <v>3568753.37</v>
      </c>
    </row>
    <row r="544" spans="1:9" x14ac:dyDescent="0.2">
      <c r="A544" s="238" t="s">
        <v>1939</v>
      </c>
      <c r="B544" s="240"/>
      <c r="C544" s="362">
        <v>0</v>
      </c>
      <c r="D544" s="362">
        <v>1545235.8</v>
      </c>
      <c r="E544" s="362">
        <v>2383496.7999999998</v>
      </c>
      <c r="F544" s="362">
        <v>115994.83</v>
      </c>
      <c r="G544" s="362">
        <v>0</v>
      </c>
      <c r="H544" s="362">
        <v>0</v>
      </c>
      <c r="I544" s="323">
        <v>4044727.4299999997</v>
      </c>
    </row>
    <row r="545" spans="1:13" x14ac:dyDescent="0.2">
      <c r="A545" s="238" t="s">
        <v>1940</v>
      </c>
      <c r="C545" s="362">
        <v>0</v>
      </c>
      <c r="D545" s="362">
        <v>221238.14</v>
      </c>
      <c r="E545" s="362">
        <v>0</v>
      </c>
      <c r="F545" s="362">
        <v>0</v>
      </c>
      <c r="G545" s="362">
        <v>0</v>
      </c>
      <c r="H545" s="362">
        <v>0</v>
      </c>
      <c r="I545" s="323">
        <v>221238.14</v>
      </c>
    </row>
    <row r="546" spans="1:13" x14ac:dyDescent="0.2">
      <c r="A546" s="238" t="s">
        <v>1941</v>
      </c>
      <c r="C546" s="362">
        <v>579415.61</v>
      </c>
      <c r="D546" s="362">
        <v>571640.06999999995</v>
      </c>
      <c r="E546" s="362">
        <v>263546.21000000002</v>
      </c>
      <c r="F546" s="362">
        <v>0</v>
      </c>
      <c r="G546" s="362">
        <v>0</v>
      </c>
      <c r="H546" s="362">
        <v>0</v>
      </c>
      <c r="I546" s="323">
        <v>1414601.89</v>
      </c>
    </row>
    <row r="547" spans="1:13" x14ac:dyDescent="0.2">
      <c r="A547" s="238" t="s">
        <v>1942</v>
      </c>
      <c r="C547" s="362">
        <v>0</v>
      </c>
      <c r="D547" s="362">
        <v>0</v>
      </c>
      <c r="E547" s="362">
        <v>0</v>
      </c>
      <c r="F547" s="362">
        <v>0</v>
      </c>
      <c r="G547" s="362">
        <v>0</v>
      </c>
      <c r="H547" s="362">
        <v>0</v>
      </c>
      <c r="I547" s="323">
        <v>0</v>
      </c>
    </row>
    <row r="548" spans="1:13" x14ac:dyDescent="0.2">
      <c r="A548" s="238" t="s">
        <v>1943</v>
      </c>
      <c r="C548" s="368">
        <v>0</v>
      </c>
      <c r="D548" s="368">
        <v>0</v>
      </c>
      <c r="E548" s="368">
        <v>0</v>
      </c>
      <c r="F548" s="368">
        <v>0</v>
      </c>
      <c r="G548" s="368">
        <v>0</v>
      </c>
      <c r="H548" s="368">
        <v>0</v>
      </c>
      <c r="I548" s="368">
        <v>0</v>
      </c>
    </row>
    <row r="549" spans="1:13" x14ac:dyDescent="0.2">
      <c r="A549" s="238" t="s">
        <v>87</v>
      </c>
      <c r="C549" s="323">
        <v>2139509.12</v>
      </c>
      <c r="D549" s="323">
        <v>5093516.9799999995</v>
      </c>
      <c r="E549" s="323">
        <v>16368267</v>
      </c>
      <c r="F549" s="323">
        <v>3296022.55</v>
      </c>
      <c r="G549" s="323">
        <v>638288.65999999992</v>
      </c>
      <c r="H549" s="323">
        <v>0</v>
      </c>
      <c r="I549" s="323">
        <v>27535604.310000002</v>
      </c>
      <c r="M549" s="328"/>
    </row>
    <row r="550" spans="1:13" ht="13.5" thickBot="1" x14ac:dyDescent="0.25">
      <c r="A550" s="240" t="s">
        <v>87</v>
      </c>
      <c r="C550" s="364">
        <v>7628665573.6799994</v>
      </c>
      <c r="D550" s="364">
        <v>5526743882.0200005</v>
      </c>
      <c r="E550" s="364">
        <v>28896400324.509998</v>
      </c>
      <c r="F550" s="364">
        <v>3654107698.0600014</v>
      </c>
      <c r="G550" s="364">
        <v>2354345113.6400003</v>
      </c>
      <c r="H550" s="364">
        <v>0</v>
      </c>
      <c r="I550" s="364">
        <v>48060262591.910004</v>
      </c>
    </row>
    <row r="551" spans="1:13" ht="9" customHeight="1" thickTop="1" x14ac:dyDescent="0.2">
      <c r="C551" s="369"/>
      <c r="D551" s="369"/>
      <c r="E551" s="369"/>
      <c r="F551" s="369"/>
      <c r="G551" s="369"/>
      <c r="H551" s="369"/>
      <c r="I551" s="369"/>
    </row>
    <row r="552" spans="1:13" ht="7.5" customHeight="1" x14ac:dyDescent="0.2"/>
    <row r="553" spans="1:13" x14ac:dyDescent="0.2">
      <c r="A553" s="359" t="s">
        <v>1947</v>
      </c>
      <c r="B553" s="359"/>
      <c r="C553" s="359"/>
      <c r="D553" s="359"/>
      <c r="E553" s="359"/>
      <c r="F553" s="359"/>
      <c r="G553" s="359"/>
      <c r="H553" s="359"/>
      <c r="I553" s="359"/>
    </row>
    <row r="554" spans="1:13" x14ac:dyDescent="0.2">
      <c r="A554" s="238" t="s">
        <v>1924</v>
      </c>
    </row>
    <row r="555" spans="1:13" ht="9" customHeight="1" x14ac:dyDescent="0.2"/>
    <row r="556" spans="1:13" x14ac:dyDescent="0.2">
      <c r="A556" s="305" t="s">
        <v>1927</v>
      </c>
      <c r="B556" s="361" t="s">
        <v>1948</v>
      </c>
      <c r="C556" s="361" t="s">
        <v>1949</v>
      </c>
      <c r="D556" s="361" t="s">
        <v>1950</v>
      </c>
      <c r="E556" s="361" t="s">
        <v>1951</v>
      </c>
      <c r="F556" s="361" t="s">
        <v>1952</v>
      </c>
      <c r="G556" s="361" t="s">
        <v>1953</v>
      </c>
      <c r="H556" s="361" t="s">
        <v>1858</v>
      </c>
      <c r="I556" s="361" t="s">
        <v>87</v>
      </c>
    </row>
    <row r="557" spans="1:13" x14ac:dyDescent="0.2">
      <c r="A557" s="238" t="s">
        <v>1933</v>
      </c>
      <c r="B557" s="370">
        <v>28991051.259999998</v>
      </c>
      <c r="C557" s="370">
        <v>106890683.99999999</v>
      </c>
      <c r="D557" s="370">
        <v>305091840.83999974</v>
      </c>
      <c r="E557" s="370">
        <v>665860625.9600035</v>
      </c>
      <c r="F557" s="370">
        <v>1118731497.2800009</v>
      </c>
      <c r="G557" s="370">
        <v>542550288.61999846</v>
      </c>
      <c r="H557" s="370">
        <v>43765.53</v>
      </c>
      <c r="I557" s="370">
        <v>2768159753.4900026</v>
      </c>
      <c r="J557" s="323"/>
    </row>
    <row r="558" spans="1:13" x14ac:dyDescent="0.2">
      <c r="A558" s="238" t="s">
        <v>1934</v>
      </c>
      <c r="B558" s="370">
        <v>73207071.720000044</v>
      </c>
      <c r="C558" s="370">
        <v>285498680.10000002</v>
      </c>
      <c r="D558" s="370">
        <v>754212840.17999911</v>
      </c>
      <c r="E558" s="370">
        <v>1481522806.0900016</v>
      </c>
      <c r="F558" s="370">
        <v>2187608442.8699961</v>
      </c>
      <c r="G558" s="370">
        <v>894638164.47999716</v>
      </c>
      <c r="H558" s="370">
        <v>610501.53</v>
      </c>
      <c r="I558" s="370">
        <v>5677298506.9699945</v>
      </c>
      <c r="J558" s="323"/>
    </row>
    <row r="559" spans="1:13" x14ac:dyDescent="0.2">
      <c r="A559" s="238" t="s">
        <v>1935</v>
      </c>
      <c r="B559" s="370">
        <v>70492043.119999975</v>
      </c>
      <c r="C559" s="370">
        <v>389883280.5099988</v>
      </c>
      <c r="D559" s="370">
        <v>1109027658.8299985</v>
      </c>
      <c r="E559" s="370">
        <v>2161164678.639998</v>
      </c>
      <c r="F559" s="370">
        <v>3136641345.2499862</v>
      </c>
      <c r="G559" s="370">
        <v>1167765423.1899998</v>
      </c>
      <c r="H559" s="370">
        <v>1968975.2400000002</v>
      </c>
      <c r="I559" s="370">
        <v>8036943404.7799807</v>
      </c>
      <c r="J559" s="323"/>
    </row>
    <row r="560" spans="1:13" x14ac:dyDescent="0.2">
      <c r="A560" s="238" t="s">
        <v>1936</v>
      </c>
      <c r="B560" s="370">
        <v>57182135.329999968</v>
      </c>
      <c r="C560" s="370">
        <v>404332390.16000003</v>
      </c>
      <c r="D560" s="370">
        <v>1396475922.4900012</v>
      </c>
      <c r="E560" s="370">
        <v>2647882206.8500109</v>
      </c>
      <c r="F560" s="370">
        <v>3691433796.1899896</v>
      </c>
      <c r="G560" s="370">
        <v>1277707659.3800004</v>
      </c>
      <c r="H560" s="370">
        <v>908900.83</v>
      </c>
      <c r="I560" s="370">
        <v>9475923011.2300034</v>
      </c>
      <c r="J560" s="323"/>
    </row>
    <row r="561" spans="1:10" x14ac:dyDescent="0.2">
      <c r="A561" s="238" t="s">
        <v>1937</v>
      </c>
      <c r="B561" s="370">
        <v>29430148.209999993</v>
      </c>
      <c r="C561" s="370">
        <v>176168668.31999999</v>
      </c>
      <c r="D561" s="370">
        <v>653656657.63999975</v>
      </c>
      <c r="E561" s="370">
        <v>1325599658.5599983</v>
      </c>
      <c r="F561" s="370">
        <v>1916017121.1500006</v>
      </c>
      <c r="G561" s="370">
        <v>655813612.02999842</v>
      </c>
      <c r="H561" s="370">
        <v>342374.66</v>
      </c>
      <c r="I561" s="370">
        <v>4757028240.5699968</v>
      </c>
      <c r="J561" s="323"/>
    </row>
    <row r="562" spans="1:10" x14ac:dyDescent="0.2">
      <c r="A562" s="238" t="s">
        <v>1938</v>
      </c>
      <c r="B562" s="370">
        <v>19807600.460000005</v>
      </c>
      <c r="C562" s="370">
        <v>141060503.70999989</v>
      </c>
      <c r="D562" s="370">
        <v>613207543.79999864</v>
      </c>
      <c r="E562" s="370">
        <v>1186044957.9200006</v>
      </c>
      <c r="F562" s="370">
        <v>1774955369.7299974</v>
      </c>
      <c r="G562" s="370">
        <v>601591863.06999993</v>
      </c>
      <c r="H562" s="370">
        <v>265364.24</v>
      </c>
      <c r="I562" s="370">
        <v>4336933202.9299965</v>
      </c>
      <c r="J562" s="323"/>
    </row>
    <row r="563" spans="1:10" x14ac:dyDescent="0.2">
      <c r="A563" s="238" t="s">
        <v>1939</v>
      </c>
      <c r="B563" s="370">
        <v>13177963.309999999</v>
      </c>
      <c r="C563" s="370">
        <v>112844600.93999991</v>
      </c>
      <c r="D563" s="370">
        <v>535160940.27999926</v>
      </c>
      <c r="E563" s="370">
        <v>1020398777.4099994</v>
      </c>
      <c r="F563" s="370">
        <v>1524817261.9799919</v>
      </c>
      <c r="G563" s="370">
        <v>554838758.35000014</v>
      </c>
      <c r="H563" s="370">
        <v>611718.68999999994</v>
      </c>
      <c r="I563" s="370">
        <v>3761850020.959991</v>
      </c>
      <c r="J563" s="323"/>
    </row>
    <row r="564" spans="1:10" x14ac:dyDescent="0.2">
      <c r="A564" s="238" t="s">
        <v>1940</v>
      </c>
      <c r="B564" s="370">
        <v>11023064.060000002</v>
      </c>
      <c r="C564" s="370">
        <v>73260307.940000042</v>
      </c>
      <c r="D564" s="370">
        <v>392987060.54000008</v>
      </c>
      <c r="E564" s="370">
        <v>826206589.26999974</v>
      </c>
      <c r="F564" s="370">
        <v>1201858472.9900036</v>
      </c>
      <c r="G564" s="370">
        <v>460664827.88000077</v>
      </c>
      <c r="H564" s="370">
        <v>1038712.03</v>
      </c>
      <c r="I564" s="370">
        <v>2967039034.7100043</v>
      </c>
      <c r="J564" s="323"/>
    </row>
    <row r="565" spans="1:10" x14ac:dyDescent="0.2">
      <c r="A565" s="238" t="s">
        <v>1941</v>
      </c>
      <c r="B565" s="370">
        <v>4481675.34</v>
      </c>
      <c r="C565" s="370">
        <v>74136446.590000033</v>
      </c>
      <c r="D565" s="370">
        <v>333115463.03999972</v>
      </c>
      <c r="E565" s="370">
        <v>680111910.280002</v>
      </c>
      <c r="F565" s="370">
        <v>971868830.58000052</v>
      </c>
      <c r="G565" s="370">
        <v>406479111.21999949</v>
      </c>
      <c r="H565" s="370">
        <v>873727.97</v>
      </c>
      <c r="I565" s="370">
        <v>2471067165.0200014</v>
      </c>
      <c r="J565" s="323"/>
    </row>
    <row r="566" spans="1:10" x14ac:dyDescent="0.2">
      <c r="A566" s="238" t="s">
        <v>1942</v>
      </c>
      <c r="B566" s="370">
        <v>3393987.81</v>
      </c>
      <c r="C566" s="370">
        <v>15703050.360000001</v>
      </c>
      <c r="D566" s="370">
        <v>317276607.85000026</v>
      </c>
      <c r="E566" s="370">
        <v>619234389.73999846</v>
      </c>
      <c r="F566" s="370">
        <v>900669410.64999962</v>
      </c>
      <c r="G566" s="370">
        <v>476921436.77000004</v>
      </c>
      <c r="H566" s="370">
        <v>0</v>
      </c>
      <c r="I566" s="370">
        <v>2333198883.1799984</v>
      </c>
      <c r="J566" s="323"/>
    </row>
    <row r="567" spans="1:10" x14ac:dyDescent="0.2">
      <c r="A567" s="238" t="s">
        <v>1943</v>
      </c>
      <c r="B567" s="370">
        <v>562147.53</v>
      </c>
      <c r="C567" s="370">
        <v>11243870.439999999</v>
      </c>
      <c r="D567" s="370">
        <v>162986685.17000005</v>
      </c>
      <c r="E567" s="370">
        <v>399210777.66000026</v>
      </c>
      <c r="F567" s="370">
        <v>631224899.23000014</v>
      </c>
      <c r="G567" s="370">
        <v>269592988.0400002</v>
      </c>
      <c r="H567" s="370">
        <v>0</v>
      </c>
      <c r="I567" s="370">
        <v>1474821368.0700006</v>
      </c>
      <c r="J567" s="323"/>
    </row>
    <row r="568" spans="1:10" ht="13.5" thickBot="1" x14ac:dyDescent="0.25">
      <c r="A568" s="240" t="s">
        <v>87</v>
      </c>
      <c r="B568" s="364">
        <v>311748888.14999992</v>
      </c>
      <c r="C568" s="364">
        <v>1791022483.0699985</v>
      </c>
      <c r="D568" s="364">
        <v>6573199220.659996</v>
      </c>
      <c r="E568" s="364">
        <v>13013237378.380013</v>
      </c>
      <c r="F568" s="364">
        <v>19055826447.899967</v>
      </c>
      <c r="G568" s="364">
        <v>7308564133.029995</v>
      </c>
      <c r="H568" s="364">
        <v>6664040.7200000007</v>
      </c>
      <c r="I568" s="364">
        <v>48060262591.909973</v>
      </c>
    </row>
    <row r="569" spans="1:10" ht="13.5" thickTop="1" x14ac:dyDescent="0.2">
      <c r="B569" s="371"/>
      <c r="C569" s="371"/>
      <c r="D569" s="371"/>
      <c r="E569" s="371"/>
      <c r="F569" s="371"/>
      <c r="G569" s="371"/>
      <c r="H569" s="371"/>
    </row>
    <row r="570" spans="1:10" x14ac:dyDescent="0.2">
      <c r="A570" s="309" t="s">
        <v>1954</v>
      </c>
      <c r="B570" s="355"/>
      <c r="C570" s="355"/>
      <c r="D570" s="355"/>
      <c r="E570" s="355"/>
      <c r="F570" s="355"/>
      <c r="G570" s="355"/>
      <c r="H570" s="355"/>
      <c r="I570" s="355"/>
    </row>
    <row r="571" spans="1:10" ht="9" customHeight="1" x14ac:dyDescent="0.2">
      <c r="A571" s="240"/>
      <c r="C571" s="356"/>
      <c r="D571" s="357"/>
      <c r="E571" s="356"/>
      <c r="F571" s="357"/>
      <c r="G571" s="358"/>
    </row>
    <row r="572" spans="1:10" x14ac:dyDescent="0.2">
      <c r="A572" s="238" t="s">
        <v>1955</v>
      </c>
      <c r="C572" s="255" t="s">
        <v>1858</v>
      </c>
    </row>
    <row r="573" spans="1:10" x14ac:dyDescent="0.2">
      <c r="A573" s="238" t="s">
        <v>1956</v>
      </c>
      <c r="C573" s="255" t="s">
        <v>1858</v>
      </c>
    </row>
    <row r="574" spans="1:10" x14ac:dyDescent="0.2">
      <c r="A574" s="238" t="s">
        <v>1957</v>
      </c>
      <c r="C574" s="255" t="s">
        <v>1858</v>
      </c>
    </row>
    <row r="575" spans="1:10" ht="8.25" customHeight="1" x14ac:dyDescent="0.2"/>
    <row r="576" spans="1:10" ht="67.5" customHeight="1" x14ac:dyDescent="0.2">
      <c r="A576" s="410" t="s">
        <v>1958</v>
      </c>
      <c r="B576" s="410"/>
      <c r="C576" s="410"/>
      <c r="D576" s="410"/>
      <c r="E576" s="410"/>
      <c r="F576" s="410"/>
      <c r="G576" s="410"/>
      <c r="H576" s="410"/>
      <c r="I576" s="410"/>
    </row>
    <row r="577" spans="1:9" ht="63.75" customHeight="1" x14ac:dyDescent="0.2">
      <c r="A577" s="410" t="s">
        <v>1959</v>
      </c>
      <c r="B577" s="410"/>
      <c r="C577" s="410"/>
      <c r="D577" s="410"/>
      <c r="E577" s="410"/>
      <c r="F577" s="410"/>
      <c r="G577" s="410"/>
      <c r="H577" s="410"/>
      <c r="I577" s="410"/>
    </row>
    <row r="578" spans="1:9" ht="80.25" customHeight="1" x14ac:dyDescent="0.2">
      <c r="A578" s="410" t="s">
        <v>1960</v>
      </c>
      <c r="B578" s="410"/>
      <c r="C578" s="410"/>
      <c r="D578" s="410"/>
      <c r="E578" s="410"/>
      <c r="F578" s="410"/>
      <c r="G578" s="410"/>
      <c r="H578" s="410"/>
      <c r="I578" s="410"/>
    </row>
    <row r="579" spans="1:9" ht="9" customHeight="1" x14ac:dyDescent="0.2"/>
  </sheetData>
  <mergeCells count="11">
    <mergeCell ref="A12:I12"/>
    <mergeCell ref="A6:I6"/>
    <mergeCell ref="A7:I7"/>
    <mergeCell ref="A8:I8"/>
    <mergeCell ref="A10:I10"/>
    <mergeCell ref="A11:I11"/>
    <mergeCell ref="A13:I13"/>
    <mergeCell ref="A14:I14"/>
    <mergeCell ref="A576:I576"/>
    <mergeCell ref="A577:I577"/>
    <mergeCell ref="A578:I578"/>
  </mergeCells>
  <conditionalFormatting sqref="G168 G172 G178 G182 G186 G130 G135 G141 G147 G153 G158 G16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2" sqref="A32"/>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7" t="s">
        <v>1033</v>
      </c>
      <c r="B1" s="417"/>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2000</v>
      </c>
      <c r="E15" s="31"/>
      <c r="F15" s="31"/>
      <c r="G15" s="31"/>
      <c r="H15" s="23"/>
      <c r="L15" s="23"/>
      <c r="M15" s="23"/>
    </row>
    <row r="16" spans="1:13" x14ac:dyDescent="0.25">
      <c r="A16" s="25" t="s">
        <v>936</v>
      </c>
      <c r="B16" s="42" t="s">
        <v>924</v>
      </c>
      <c r="C16" s="378" t="s">
        <v>2001</v>
      </c>
      <c r="D16" s="378" t="s">
        <v>742</v>
      </c>
      <c r="E16" s="31"/>
      <c r="F16" s="31"/>
      <c r="G16" s="31"/>
      <c r="H16" s="23"/>
      <c r="L16" s="23"/>
      <c r="M16" s="23"/>
    </row>
    <row r="17" spans="1:13" x14ac:dyDescent="0.25">
      <c r="A17" s="25" t="s">
        <v>937</v>
      </c>
      <c r="B17" s="176" t="s">
        <v>925</v>
      </c>
      <c r="C17" s="378" t="s">
        <v>2001</v>
      </c>
      <c r="D17" s="378" t="s">
        <v>742</v>
      </c>
      <c r="E17" s="31"/>
      <c r="F17" s="31"/>
      <c r="G17" s="31"/>
      <c r="H17" s="23"/>
      <c r="L17" s="23"/>
      <c r="M17" s="23"/>
    </row>
    <row r="18" spans="1:13" x14ac:dyDescent="0.25">
      <c r="A18" s="25" t="s">
        <v>938</v>
      </c>
      <c r="B18" s="42" t="s">
        <v>926</v>
      </c>
      <c r="C18" s="378" t="s">
        <v>1596</v>
      </c>
      <c r="D18" s="378" t="s">
        <v>2000</v>
      </c>
      <c r="E18" s="31"/>
      <c r="F18" s="31"/>
      <c r="G18" s="31"/>
      <c r="H18" s="23"/>
      <c r="L18" s="23"/>
      <c r="M18" s="23"/>
    </row>
    <row r="19" spans="1:13" x14ac:dyDescent="0.25">
      <c r="A19" s="25" t="s">
        <v>939</v>
      </c>
      <c r="B19" s="42" t="s">
        <v>927</v>
      </c>
      <c r="C19" s="378" t="s">
        <v>2001</v>
      </c>
      <c r="D19" s="378" t="s">
        <v>742</v>
      </c>
      <c r="E19" s="31"/>
      <c r="F19" s="31"/>
      <c r="G19" s="31"/>
      <c r="H19" s="23"/>
      <c r="L19" s="23"/>
      <c r="M19" s="23"/>
    </row>
    <row r="20" spans="1:13" x14ac:dyDescent="0.25">
      <c r="A20" s="25" t="s">
        <v>940</v>
      </c>
      <c r="B20" s="42" t="s">
        <v>928</v>
      </c>
      <c r="C20" s="378" t="s">
        <v>1596</v>
      </c>
      <c r="D20" s="378" t="s">
        <v>2000</v>
      </c>
      <c r="E20" s="31"/>
      <c r="F20" s="31"/>
      <c r="G20" s="31"/>
      <c r="H20" s="23"/>
      <c r="L20" s="23"/>
      <c r="M20" s="23"/>
    </row>
    <row r="21" spans="1:13" x14ac:dyDescent="0.25">
      <c r="A21" s="25" t="s">
        <v>941</v>
      </c>
      <c r="B21" s="42" t="s">
        <v>929</v>
      </c>
      <c r="C21" s="378" t="s">
        <v>2002</v>
      </c>
      <c r="D21" s="378" t="s">
        <v>2003</v>
      </c>
      <c r="E21" s="31"/>
      <c r="F21" s="31"/>
      <c r="G21" s="31"/>
      <c r="H21" s="23"/>
      <c r="L21" s="23"/>
      <c r="M21" s="23"/>
    </row>
    <row r="22" spans="1:13" x14ac:dyDescent="0.25">
      <c r="A22" s="25" t="s">
        <v>942</v>
      </c>
      <c r="B22" s="42" t="s">
        <v>930</v>
      </c>
      <c r="C22" s="378" t="s">
        <v>2001</v>
      </c>
      <c r="D22" s="378" t="s">
        <v>742</v>
      </c>
      <c r="E22" s="31"/>
      <c r="F22" s="31"/>
      <c r="G22" s="31"/>
      <c r="H22" s="23"/>
      <c r="L22" s="23"/>
      <c r="M22" s="23"/>
    </row>
    <row r="23" spans="1:13" x14ac:dyDescent="0.25">
      <c r="A23" s="25" t="s">
        <v>943</v>
      </c>
      <c r="B23" s="42" t="s">
        <v>1010</v>
      </c>
      <c r="C23" s="378" t="s">
        <v>1652</v>
      </c>
      <c r="D23" s="378" t="s">
        <v>2004</v>
      </c>
      <c r="E23" s="31"/>
      <c r="F23" s="31"/>
      <c r="G23" s="31"/>
      <c r="H23" s="23"/>
      <c r="L23" s="23"/>
      <c r="M23" s="23"/>
    </row>
    <row r="24" spans="1:13" x14ac:dyDescent="0.25">
      <c r="A24" s="25" t="s">
        <v>1012</v>
      </c>
      <c r="B24" s="42" t="s">
        <v>1011</v>
      </c>
      <c r="C24" s="378" t="s">
        <v>1656</v>
      </c>
      <c r="D24" s="378" t="s">
        <v>2005</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2006</v>
      </c>
      <c r="D26" s="236" t="s">
        <v>2007</v>
      </c>
      <c r="E26" s="31"/>
      <c r="F26" s="31"/>
      <c r="G26" s="31"/>
      <c r="H26" s="23"/>
      <c r="L26" s="23"/>
      <c r="M26" s="23"/>
    </row>
    <row r="27" spans="1:13" outlineLevel="1" x14ac:dyDescent="0.25">
      <c r="A27" s="25" t="s">
        <v>948</v>
      </c>
      <c r="B27" s="386" t="s">
        <v>338</v>
      </c>
      <c r="C27" s="236" t="s">
        <v>2008</v>
      </c>
      <c r="D27" s="236" t="s">
        <v>2009</v>
      </c>
      <c r="E27" s="31"/>
      <c r="F27" s="31"/>
      <c r="G27" s="31"/>
      <c r="H27" s="23"/>
      <c r="L27" s="23"/>
      <c r="M27" s="23"/>
    </row>
    <row r="28" spans="1:13" outlineLevel="1" x14ac:dyDescent="0.25">
      <c r="A28" s="25" t="s">
        <v>949</v>
      </c>
      <c r="B28" s="386" t="s">
        <v>338</v>
      </c>
      <c r="C28" s="236" t="s">
        <v>1662</v>
      </c>
      <c r="D28" s="236" t="s">
        <v>742</v>
      </c>
      <c r="E28" s="31"/>
      <c r="F28" s="31"/>
      <c r="G28" s="31"/>
      <c r="H28" s="23"/>
      <c r="L28" s="23"/>
      <c r="M28" s="23"/>
    </row>
    <row r="29" spans="1:13" ht="30" outlineLevel="1" x14ac:dyDescent="0.25">
      <c r="A29" s="25" t="s">
        <v>950</v>
      </c>
      <c r="B29" s="386" t="s">
        <v>338</v>
      </c>
      <c r="C29" s="236" t="s">
        <v>1663</v>
      </c>
      <c r="D29" s="236" t="s">
        <v>2010</v>
      </c>
      <c r="E29" s="31"/>
      <c r="F29" s="31"/>
      <c r="G29" s="31"/>
      <c r="H29" s="23"/>
      <c r="L29" s="23"/>
      <c r="M29" s="23"/>
    </row>
    <row r="30" spans="1:13" outlineLevel="1" x14ac:dyDescent="0.25">
      <c r="A30" s="25" t="s">
        <v>951</v>
      </c>
      <c r="B30" s="386" t="s">
        <v>338</v>
      </c>
      <c r="C30" s="236" t="s">
        <v>1596</v>
      </c>
      <c r="D30" s="236" t="s">
        <v>2000</v>
      </c>
      <c r="E30" s="31"/>
      <c r="F30" s="31"/>
      <c r="G30" s="31"/>
      <c r="H30" s="23"/>
      <c r="L30" s="23"/>
      <c r="M30" s="23"/>
    </row>
    <row r="31" spans="1:13" outlineLevel="1" x14ac:dyDescent="0.25">
      <c r="A31" s="25" t="s">
        <v>952</v>
      </c>
      <c r="B31" s="386" t="s">
        <v>338</v>
      </c>
      <c r="C31" s="236" t="s">
        <v>1664</v>
      </c>
      <c r="D31" s="236" t="s">
        <v>2011</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2001</v>
      </c>
      <c r="D35" s="378" t="s">
        <v>2000</v>
      </c>
      <c r="E35" s="378" t="s">
        <v>2012</v>
      </c>
      <c r="F35" s="90"/>
      <c r="G35" s="90"/>
      <c r="H35" s="23"/>
      <c r="L35" s="23"/>
      <c r="M35" s="23"/>
    </row>
    <row r="36" spans="1:13" x14ac:dyDescent="0.25">
      <c r="A36" s="25" t="s">
        <v>970</v>
      </c>
      <c r="B36" s="194" t="s">
        <v>1596</v>
      </c>
      <c r="C36" s="378" t="s">
        <v>2001</v>
      </c>
      <c r="D36" s="378" t="s">
        <v>2000</v>
      </c>
      <c r="E36" s="378" t="s">
        <v>2013</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Templ'!D275</f>
        <v>49.151256534787265</v>
      </c>
      <c r="H75" s="23"/>
    </row>
    <row r="76" spans="1:14" x14ac:dyDescent="0.25">
      <c r="A76" s="25" t="s">
        <v>995</v>
      </c>
      <c r="B76" s="25" t="s">
        <v>1028</v>
      </c>
      <c r="C76" s="387">
        <f>'D. Nat Trans Templ'!D274</f>
        <v>23.588687953268931</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Templ'!I517/'D. Nat Trans Templ'!I550</f>
        <v>1.5951058453622434E-3</v>
      </c>
      <c r="D83" s="208">
        <v>0</v>
      </c>
      <c r="E83" s="208">
        <v>0</v>
      </c>
      <c r="F83" s="208">
        <v>0</v>
      </c>
      <c r="G83" s="168">
        <f t="shared" ref="G83:G86" si="0">SUM(C83:F83)</f>
        <v>1.5951058453622434E-3</v>
      </c>
      <c r="H83" s="23"/>
    </row>
    <row r="84" spans="1:8" x14ac:dyDescent="0.25">
      <c r="A84" s="25" t="s">
        <v>1003</v>
      </c>
      <c r="B84" s="186" t="s">
        <v>1016</v>
      </c>
      <c r="C84" s="133">
        <f>'D. Nat Trans Templ'!I533/'D. Nat Trans Templ'!I550</f>
        <v>6.0214079947352008E-4</v>
      </c>
      <c r="D84" s="208">
        <v>0</v>
      </c>
      <c r="E84" s="208">
        <v>0</v>
      </c>
      <c r="F84" s="208">
        <v>0</v>
      </c>
      <c r="G84" s="168">
        <f t="shared" si="0"/>
        <v>6.0214079947352008E-4</v>
      </c>
      <c r="H84" s="23"/>
    </row>
    <row r="85" spans="1:8" x14ac:dyDescent="0.25">
      <c r="A85" s="25" t="s">
        <v>1004</v>
      </c>
      <c r="B85" s="186" t="s">
        <v>1017</v>
      </c>
      <c r="C85" s="133">
        <f>'D. Nat Trans Templ'!I549/'D. Nat Trans Templ'!I550</f>
        <v>5.729391148735645E-4</v>
      </c>
      <c r="D85" s="208">
        <v>0</v>
      </c>
      <c r="E85" s="208">
        <v>0</v>
      </c>
      <c r="F85" s="208">
        <v>0</v>
      </c>
      <c r="G85" s="168">
        <f t="shared" si="0"/>
        <v>5.729391148735645E-4</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 Nat Trans Templ</vt:lpstr>
      <vt:lpstr>Disclaimer</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2024-02-13T15:12:48Z</dcterms:modified>
</cp:coreProperties>
</file>